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65" activeTab="0"/>
  </bookViews>
  <sheets>
    <sheet name="2019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<sst xmlns="http://schemas.openxmlformats.org/spreadsheetml/2006/main" count="68" uniqueCount="64">
  <si>
    <t>Ñ/Ñ</t>
  </si>
  <si>
    <t>Դիմորդ</t>
  </si>
  <si>
    <t>Բանկոմատի շահագործում</t>
  </si>
  <si>
    <t>a</t>
  </si>
  <si>
    <t>b</t>
  </si>
  <si>
    <t>Այլ մուտքեր</t>
  </si>
  <si>
    <t>(ընդամենը գումարը տառերով)</t>
  </si>
  <si>
    <t>Անվանումը</t>
  </si>
  <si>
    <t>Դեղորայք և վիրակապական նյութեր</t>
  </si>
  <si>
    <t>Սննդամթերք</t>
  </si>
  <si>
    <t>Այլ ծախսեր</t>
  </si>
  <si>
    <t>Գործուղումներ</t>
  </si>
  <si>
    <t>դրամաշնորհ</t>
  </si>
  <si>
    <t>Կապ</t>
  </si>
  <si>
    <t>Էլեկտրաէներգիա</t>
  </si>
  <si>
    <t>Ջրմուղ</t>
  </si>
  <si>
    <t>Այլ կոմունալ ծախսեր</t>
  </si>
  <si>
    <t>Հարկեր և տուրքեր</t>
  </si>
  <si>
    <t>Ներկայացուցչական ծախսեր</t>
  </si>
  <si>
    <t>Սարքեր և սարքավորումներ</t>
  </si>
  <si>
    <t>Կապիտալ ներդրումներ և շինարարություն</t>
  </si>
  <si>
    <t>Կրթաթոշակ</t>
  </si>
  <si>
    <t>Ընդամենը</t>
  </si>
  <si>
    <t>տնտես.</t>
  </si>
  <si>
    <t>հոդվածը</t>
  </si>
  <si>
    <t>վճարովի</t>
  </si>
  <si>
    <t>բյուջե</t>
  </si>
  <si>
    <t>հազ. դրամ</t>
  </si>
  <si>
    <t>այլ</t>
  </si>
  <si>
    <t>Պետական բյուջեից</t>
  </si>
  <si>
    <t>Գույք և սարքավորումներ</t>
  </si>
  <si>
    <t>Տրանսպորտ, սպասարկում և փոխադրում</t>
  </si>
  <si>
    <t>Հայցորդներ</t>
  </si>
  <si>
    <t>Մնացորդը տարեսկզբին, այդ թվում`</t>
  </si>
  <si>
    <t xml:space="preserve">Այլ (հոդվ., վարձ, արտաքին գրխ., ուսմ. վճ) </t>
  </si>
  <si>
    <t>Պատճենահանում, տեղեկանքներ</t>
  </si>
  <si>
    <t xml:space="preserve">ՎԱՆԱՁՈՐԻ  ՊԵՏԱԿԱՆ ՀԱՄԱԼՍԱՐԱՆ ՀԻՄՆԱԴՐԱՄԻ  </t>
  </si>
  <si>
    <t>Բյուջետային և արտաբյուջետային միջոցների եկամուտների և ծախսերի</t>
  </si>
  <si>
    <t>Անաշխատունակության և մայրության նպաստ</t>
  </si>
  <si>
    <t>Աշխատավարձ և դրան հավասարեցված եկամուտներ</t>
  </si>
  <si>
    <t xml:space="preserve">Շնորհներ </t>
  </si>
  <si>
    <t>ՎՊՀ  հոգաբարձուների  խորհրդի  նախագահ`</t>
  </si>
  <si>
    <t xml:space="preserve">Եկամուտներ </t>
  </si>
  <si>
    <t>Անձեռնմխելի գումար</t>
  </si>
  <si>
    <t>Շարունակական կրթություն</t>
  </si>
  <si>
    <t>Ծախսեր</t>
  </si>
  <si>
    <t xml:space="preserve">2019թ ՀԱՄԱԽԱՌԸ  ՆԱԽԱՀԱՇԻՎ (ՓՈՓՈԽՎԱԾ) </t>
  </si>
  <si>
    <t xml:space="preserve">Վառելիք </t>
  </si>
  <si>
    <t>Ուս վճ մագիստրատուրայից</t>
  </si>
  <si>
    <t>Ռեյգինգ</t>
  </si>
  <si>
    <t xml:space="preserve">                                                                                                                                                              </t>
  </si>
  <si>
    <t xml:space="preserve">   Հաստատված  է  ՎՊՀ  հոգաբարձուների  խորհրդի</t>
  </si>
  <si>
    <t>2020թ.-ի_________________  թիվ __________  որոշմամբ</t>
  </si>
  <si>
    <t>ԿԱՏԱՐՈՂԱԿԱՆ</t>
  </si>
  <si>
    <r>
      <rPr>
        <b/>
        <u val="single"/>
        <sz val="14"/>
        <rFont val="Arial Armenian"/>
        <family val="2"/>
      </rPr>
      <t>2019</t>
    </r>
    <r>
      <rPr>
        <b/>
        <u val="single"/>
        <sz val="12"/>
        <rFont val="Arial Armenian"/>
        <family val="2"/>
      </rPr>
      <t xml:space="preserve">թ ՀԱՄԱԽԱՌԸ  ՆԱԽԱՀԱՇՎԻ (ՓՈՓՈԽՎԱԾ) </t>
    </r>
  </si>
  <si>
    <t>Շնորհներ</t>
  </si>
  <si>
    <t>ԲՈՒՀ</t>
  </si>
  <si>
    <t>նախագիծ</t>
  </si>
  <si>
    <t>տոկոս</t>
  </si>
  <si>
    <t xml:space="preserve"> Որից սոց. անապահով, սահմանամերձ բնակավ., Պատիվ ունեմ ծրագրի ուսանողների վարձի փոխհ.</t>
  </si>
  <si>
    <t>ՈՒսման վճար առկա ուսուցումից</t>
  </si>
  <si>
    <t>ՈՒսման վճար  հեռակա ուսուցումից</t>
  </si>
  <si>
    <t>Յոթ հարյուր տասնհինգ միլիոն երկու հարյուր ութ հազար ութ հարյուր ՀՀ դրամ</t>
  </si>
  <si>
    <t>Մեկնաբանություններ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</si>
</sst>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0000"/>
    <numFmt numFmtId="191" formatCode="0.0"/>
    <numFmt numFmtId="192" formatCode="00000.0"/>
    <numFmt numFmtId="193" formatCode="00000.00"/>
    <numFmt numFmtId="194" formatCode="#,##0.0"/>
    <numFmt numFmtId="195" formatCode="0.000"/>
    <numFmt numFmtId="196" formatCode="0.0000"/>
    <numFmt numFmtId="197" formatCode="0.00000"/>
    <numFmt numFmtId="198" formatCode="0.00000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0"/>
  </numFmts>
  <fonts count="54">
    <font>
      <sz val="10"/>
      <name val="Arial"/>
      <family val="0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u val="single"/>
      <sz val="12"/>
      <name val="Arial Armenian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 Armenian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 Armenian"/>
      <family val="2"/>
    </font>
    <font>
      <sz val="7"/>
      <name val="Arial"/>
      <family val="2"/>
    </font>
    <font>
      <b/>
      <sz val="11"/>
      <name val="Arial Armenian"/>
      <family val="2"/>
    </font>
    <font>
      <b/>
      <u val="single"/>
      <sz val="14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9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94" fontId="4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Alignment="1">
      <alignment horizontal="center" vertical="center"/>
    </xf>
    <xf numFmtId="194" fontId="3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left" vertical="center"/>
    </xf>
    <xf numFmtId="194" fontId="3" fillId="0" borderId="12" xfId="0" applyNumberFormat="1" applyFont="1" applyFill="1" applyBorder="1" applyAlignment="1">
      <alignment vertical="center"/>
    </xf>
    <xf numFmtId="194" fontId="3" fillId="0" borderId="12" xfId="0" applyNumberFormat="1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194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194" fontId="8" fillId="0" borderId="0" xfId="0" applyNumberFormat="1" applyFont="1" applyFill="1" applyAlignment="1">
      <alignment vertical="center"/>
    </xf>
    <xf numFmtId="194" fontId="0" fillId="0" borderId="0" xfId="0" applyNumberFormat="1" applyFont="1" applyFill="1" applyAlignment="1">
      <alignment vertical="center"/>
    </xf>
    <xf numFmtId="194" fontId="0" fillId="0" borderId="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94" fontId="3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4" fontId="8" fillId="0" borderId="10" xfId="0" applyNumberFormat="1" applyFont="1" applyFill="1" applyBorder="1" applyAlignment="1">
      <alignment horizontal="center" vertical="center"/>
    </xf>
    <xf numFmtId="194" fontId="12" fillId="0" borderId="10" xfId="0" applyNumberFormat="1" applyFont="1" applyFill="1" applyBorder="1" applyAlignment="1">
      <alignment horizontal="center" vertical="center"/>
    </xf>
    <xf numFmtId="194" fontId="0" fillId="0" borderId="0" xfId="0" applyNumberFormat="1" applyAlignment="1">
      <alignment/>
    </xf>
    <xf numFmtId="194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94" fontId="12" fillId="0" borderId="0" xfId="0" applyNumberFormat="1" applyFont="1" applyFill="1" applyBorder="1" applyAlignment="1">
      <alignment horizontal="center" vertical="center"/>
    </xf>
    <xf numFmtId="194" fontId="8" fillId="0" borderId="0" xfId="0" applyNumberFormat="1" applyFont="1" applyFill="1" applyBorder="1" applyAlignment="1">
      <alignment horizontal="center" vertical="center"/>
    </xf>
    <xf numFmtId="194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94" fontId="6" fillId="0" borderId="0" xfId="0" applyNumberFormat="1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94" fontId="11" fillId="0" borderId="10" xfId="0" applyNumberFormat="1" applyFont="1" applyFill="1" applyBorder="1" applyAlignment="1">
      <alignment horizontal="center" vertical="center"/>
    </xf>
    <xf numFmtId="194" fontId="13" fillId="0" borderId="10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194" fontId="0" fillId="0" borderId="17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textRotation="90"/>
    </xf>
    <xf numFmtId="194" fontId="0" fillId="0" borderId="0" xfId="0" applyNumberFormat="1" applyFont="1" applyFill="1" applyBorder="1" applyAlignment="1">
      <alignment horizontal="center" vertical="center" textRotation="90"/>
    </xf>
    <xf numFmtId="194" fontId="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 textRotation="90"/>
    </xf>
    <xf numFmtId="194" fontId="6" fillId="0" borderId="0" xfId="0" applyNumberFormat="1" applyFont="1" applyFill="1" applyBorder="1" applyAlignment="1">
      <alignment horizontal="center" vertical="center" textRotation="90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4" fillId="0" borderId="18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/>
    </xf>
    <xf numFmtId="3" fontId="14" fillId="0" borderId="17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left" vertical="center"/>
    </xf>
    <xf numFmtId="194" fontId="0" fillId="0" borderId="10" xfId="0" applyNumberFormat="1" applyFont="1" applyFill="1" applyBorder="1" applyAlignment="1">
      <alignment horizontal="center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="130" zoomScaleNormal="130" zoomScalePageLayoutView="0" workbookViewId="0" topLeftCell="B43">
      <selection activeCell="C56" sqref="C56"/>
    </sheetView>
  </sheetViews>
  <sheetFormatPr defaultColWidth="9.140625" defaultRowHeight="12.75"/>
  <cols>
    <col min="1" max="1" width="2.140625" style="3" hidden="1" customWidth="1"/>
    <col min="2" max="2" width="4.140625" style="3" customWidth="1"/>
    <col min="3" max="3" width="32.57421875" style="3" customWidth="1"/>
    <col min="4" max="4" width="11.57421875" style="3" customWidth="1"/>
    <col min="5" max="5" width="8.28125" style="32" customWidth="1"/>
    <col min="6" max="6" width="13.421875" style="33" customWidth="1"/>
    <col min="7" max="7" width="11.28125" style="33" bestFit="1" customWidth="1"/>
    <col min="8" max="8" width="9.8515625" style="1" customWidth="1"/>
    <col min="9" max="9" width="10.140625" style="1" bestFit="1" customWidth="1"/>
    <col min="10" max="10" width="10.57421875" style="1" customWidth="1"/>
    <col min="11" max="11" width="8.00390625" style="1" bestFit="1" customWidth="1"/>
    <col min="12" max="12" width="7.140625" style="1" bestFit="1" customWidth="1"/>
    <col min="13" max="13" width="7.8515625" style="1" bestFit="1" customWidth="1"/>
    <col min="14" max="14" width="7.8515625" style="1" customWidth="1"/>
    <col min="15" max="15" width="7.7109375" style="1" customWidth="1"/>
    <col min="16" max="16" width="8.00390625" style="2" bestFit="1" customWidth="1"/>
    <col min="17" max="17" width="9.7109375" style="2" customWidth="1"/>
    <col min="18" max="18" width="12.140625" style="2" customWidth="1"/>
    <col min="19" max="19" width="8.140625" style="2" bestFit="1" customWidth="1"/>
    <col min="20" max="20" width="9.00390625" style="2" bestFit="1" customWidth="1"/>
    <col min="21" max="21" width="10.140625" style="2" bestFit="1" customWidth="1"/>
    <col min="22" max="22" width="10.140625" style="3" bestFit="1" customWidth="1"/>
    <col min="23" max="23" width="13.57421875" style="3" customWidth="1"/>
    <col min="24" max="16384" width="9.140625" style="3" customWidth="1"/>
  </cols>
  <sheetData>
    <row r="1" spans="1:16" ht="18.75" customHeight="1">
      <c r="A1" s="54" t="s">
        <v>50</v>
      </c>
      <c r="B1" s="90" t="s">
        <v>51</v>
      </c>
      <c r="C1" s="90"/>
      <c r="D1" s="90"/>
      <c r="E1" s="90"/>
      <c r="F1" s="90"/>
      <c r="G1" s="90"/>
      <c r="H1" s="90"/>
      <c r="I1" s="90"/>
      <c r="J1" s="90"/>
      <c r="K1" s="90"/>
      <c r="L1" s="54"/>
      <c r="M1" s="54"/>
      <c r="N1" s="54"/>
      <c r="O1" s="54"/>
      <c r="P1" s="54"/>
    </row>
    <row r="2" spans="1:16" ht="18.75" customHeight="1">
      <c r="A2" s="54"/>
      <c r="B2" s="90" t="s">
        <v>52</v>
      </c>
      <c r="C2" s="90"/>
      <c r="D2" s="90"/>
      <c r="E2" s="90"/>
      <c r="F2" s="90"/>
      <c r="G2" s="90"/>
      <c r="H2" s="90"/>
      <c r="I2" s="90"/>
      <c r="J2" s="90"/>
      <c r="K2" s="90"/>
      <c r="L2" s="54"/>
      <c r="M2" s="54"/>
      <c r="N2" s="54"/>
      <c r="O2" s="54"/>
      <c r="P2" s="54"/>
    </row>
    <row r="3" spans="1:16" ht="18.75" customHeight="1">
      <c r="A3" s="54"/>
      <c r="B3" s="90" t="s">
        <v>41</v>
      </c>
      <c r="C3" s="90"/>
      <c r="D3" s="90"/>
      <c r="E3" s="90"/>
      <c r="F3" s="90"/>
      <c r="G3" s="90"/>
      <c r="H3" s="90"/>
      <c r="I3" s="90"/>
      <c r="J3" s="90"/>
      <c r="K3" s="90"/>
      <c r="L3" s="54"/>
      <c r="M3" s="54"/>
      <c r="N3" s="54"/>
      <c r="O3" s="54"/>
      <c r="P3" s="54"/>
    </row>
    <row r="4" spans="5:15" ht="18" customHeight="1">
      <c r="E4" s="3"/>
      <c r="F4" s="3"/>
      <c r="G4" s="59"/>
      <c r="H4" s="59"/>
      <c r="I4" s="59"/>
      <c r="J4" s="59"/>
      <c r="K4" s="65"/>
      <c r="L4" s="3"/>
      <c r="M4" s="3"/>
      <c r="N4" s="3"/>
      <c r="O4" s="3"/>
    </row>
    <row r="5" spans="1:20" ht="18" customHeight="1">
      <c r="A5" s="55"/>
      <c r="B5" s="91" t="s">
        <v>62</v>
      </c>
      <c r="C5" s="91"/>
      <c r="D5" s="91"/>
      <c r="E5" s="91"/>
      <c r="F5" s="91"/>
      <c r="G5" s="91"/>
      <c r="H5" s="91"/>
      <c r="I5" s="91"/>
      <c r="J5" s="91"/>
      <c r="K5" s="91"/>
      <c r="L5" s="55"/>
      <c r="M5" s="55"/>
      <c r="N5" s="55"/>
      <c r="O5" s="55"/>
      <c r="P5" s="55"/>
      <c r="Q5" s="55"/>
      <c r="R5" s="55"/>
      <c r="S5" s="55"/>
      <c r="T5" s="55"/>
    </row>
    <row r="6" spans="1:12" ht="18" customHeight="1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61"/>
    </row>
    <row r="7" spans="1:16" ht="18" customHeight="1">
      <c r="A7" s="75" t="s">
        <v>36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56"/>
      <c r="N7" s="56"/>
      <c r="O7" s="56"/>
      <c r="P7" s="56"/>
    </row>
    <row r="8" spans="1:16" ht="18" customHeight="1">
      <c r="A8" s="56" t="s">
        <v>46</v>
      </c>
      <c r="B8" s="75" t="s">
        <v>54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56"/>
      <c r="N8" s="56"/>
      <c r="O8" s="56"/>
      <c r="P8" s="56"/>
    </row>
    <row r="9" spans="1:16" ht="18" customHeight="1">
      <c r="A9" s="75" t="s">
        <v>53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56"/>
      <c r="N9" s="56"/>
      <c r="O9" s="56"/>
      <c r="P9" s="56"/>
    </row>
    <row r="10" spans="1:16" ht="18" customHeight="1">
      <c r="A10" s="76" t="s">
        <v>37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57"/>
      <c r="N10" s="57"/>
      <c r="O10" s="57"/>
      <c r="P10" s="57"/>
    </row>
    <row r="11" spans="1:11" ht="9.75" customHeight="1">
      <c r="A11" s="4"/>
      <c r="B11" s="5"/>
      <c r="C11" s="5"/>
      <c r="D11" s="5"/>
      <c r="E11" s="6"/>
      <c r="F11" s="7"/>
      <c r="G11" s="7"/>
      <c r="H11" s="7"/>
      <c r="I11" s="7"/>
      <c r="J11" s="8"/>
      <c r="K11" s="8"/>
    </row>
    <row r="12" spans="1:19" ht="16.5" customHeight="1">
      <c r="A12" s="9"/>
      <c r="B12" s="80" t="s">
        <v>42</v>
      </c>
      <c r="C12" s="81"/>
      <c r="D12" s="81"/>
      <c r="E12" s="81"/>
      <c r="F12" s="81"/>
      <c r="G12" s="81"/>
      <c r="H12" s="35" t="s">
        <v>27</v>
      </c>
      <c r="I12" s="62" t="s">
        <v>57</v>
      </c>
      <c r="J12" s="62" t="s">
        <v>58</v>
      </c>
      <c r="K12" s="41"/>
      <c r="L12" s="41"/>
      <c r="M12" s="41"/>
      <c r="N12" s="41"/>
      <c r="O12" s="34"/>
      <c r="P12" s="42"/>
      <c r="Q12" s="42"/>
      <c r="R12" s="41"/>
      <c r="S12" s="8"/>
    </row>
    <row r="13" spans="1:19" ht="16.5" customHeight="1">
      <c r="A13" s="9"/>
      <c r="B13" s="82"/>
      <c r="C13" s="83"/>
      <c r="D13" s="83"/>
      <c r="E13" s="83"/>
      <c r="F13" s="83"/>
      <c r="G13" s="83"/>
      <c r="H13" s="36">
        <f>H14+H16+H18+H19+H20+H21+H22</f>
        <v>715208.7999999999</v>
      </c>
      <c r="I13" s="36">
        <f>I14+I16+I18+I19+I20+I21+I22</f>
        <v>711110.2</v>
      </c>
      <c r="J13" s="39">
        <f>H13/I13*100</f>
        <v>100.5763663634694</v>
      </c>
      <c r="K13" s="43"/>
      <c r="L13" s="43"/>
      <c r="M13" s="43"/>
      <c r="N13" s="43"/>
      <c r="O13" s="43"/>
      <c r="P13" s="43"/>
      <c r="Q13" s="43"/>
      <c r="R13" s="44"/>
      <c r="S13" s="24"/>
    </row>
    <row r="14" spans="1:19" ht="16.5" customHeight="1">
      <c r="A14" s="9"/>
      <c r="B14" s="78" t="s">
        <v>33</v>
      </c>
      <c r="C14" s="84"/>
      <c r="D14" s="84"/>
      <c r="E14" s="84"/>
      <c r="F14" s="84"/>
      <c r="G14" s="85"/>
      <c r="H14" s="39">
        <v>29426.2</v>
      </c>
      <c r="I14" s="39">
        <v>29426.2</v>
      </c>
      <c r="J14" s="39">
        <f>H14/I14*100</f>
        <v>100</v>
      </c>
      <c r="K14" s="43"/>
      <c r="L14" s="45"/>
      <c r="M14" s="45"/>
      <c r="N14" s="45"/>
      <c r="O14" s="45"/>
      <c r="P14" s="46"/>
      <c r="Q14" s="42"/>
      <c r="R14" s="44"/>
      <c r="S14" s="24"/>
    </row>
    <row r="15" spans="1:19" ht="16.5" customHeight="1" hidden="1">
      <c r="A15" s="9"/>
      <c r="B15" s="13"/>
      <c r="C15" s="14" t="s">
        <v>43</v>
      </c>
      <c r="D15" s="15"/>
      <c r="E15" s="15"/>
      <c r="F15" s="16"/>
      <c r="G15" s="17"/>
      <c r="H15" s="39">
        <v>0</v>
      </c>
      <c r="I15" s="63"/>
      <c r="J15" s="39" t="e">
        <f>H15/I15*100</f>
        <v>#DIV/0!</v>
      </c>
      <c r="K15" s="45"/>
      <c r="L15" s="45"/>
      <c r="M15" s="45"/>
      <c r="N15" s="45"/>
      <c r="O15" s="45"/>
      <c r="P15" s="46"/>
      <c r="Q15" s="42"/>
      <c r="R15" s="44"/>
      <c r="S15" s="24"/>
    </row>
    <row r="16" spans="1:19" ht="16.5" customHeight="1">
      <c r="A16" s="9">
        <v>1</v>
      </c>
      <c r="B16" s="77" t="s">
        <v>29</v>
      </c>
      <c r="C16" s="78"/>
      <c r="D16" s="11"/>
      <c r="E16" s="11"/>
      <c r="F16" s="12"/>
      <c r="G16" s="18"/>
      <c r="H16" s="39">
        <v>180600</v>
      </c>
      <c r="I16" s="63">
        <v>144014</v>
      </c>
      <c r="J16" s="39">
        <f>H16/I16*100</f>
        <v>125.40447456497286</v>
      </c>
      <c r="K16" s="43"/>
      <c r="L16" s="45"/>
      <c r="M16" s="45"/>
      <c r="N16" s="45"/>
      <c r="O16" s="45"/>
      <c r="P16" s="46"/>
      <c r="Q16" s="42"/>
      <c r="R16" s="44"/>
      <c r="S16" s="24"/>
    </row>
    <row r="17" spans="1:19" ht="16.5" customHeight="1">
      <c r="A17" s="9"/>
      <c r="B17" s="78" t="s">
        <v>59</v>
      </c>
      <c r="C17" s="84"/>
      <c r="D17" s="84"/>
      <c r="E17" s="84"/>
      <c r="F17" s="84"/>
      <c r="G17" s="85"/>
      <c r="H17" s="39">
        <v>41238.8</v>
      </c>
      <c r="I17" s="63"/>
      <c r="J17" s="39"/>
      <c r="K17" s="43"/>
      <c r="L17" s="45"/>
      <c r="M17" s="45"/>
      <c r="N17" s="45"/>
      <c r="O17" s="45"/>
      <c r="P17" s="46"/>
      <c r="Q17" s="42"/>
      <c r="R17" s="44"/>
      <c r="S17" s="24"/>
    </row>
    <row r="18" spans="1:19" ht="16.5" customHeight="1">
      <c r="A18" s="9">
        <v>2</v>
      </c>
      <c r="B18" s="78" t="s">
        <v>60</v>
      </c>
      <c r="C18" s="84"/>
      <c r="D18" s="84"/>
      <c r="E18" s="84"/>
      <c r="F18" s="84"/>
      <c r="G18" s="85"/>
      <c r="H18" s="39">
        <v>245708.7</v>
      </c>
      <c r="I18" s="63">
        <v>292000</v>
      </c>
      <c r="J18" s="39">
        <f aca="true" t="shared" si="0" ref="J18:J28">H18/I18*100</f>
        <v>84.14681506849315</v>
      </c>
      <c r="K18" s="43"/>
      <c r="L18" s="45"/>
      <c r="M18" s="45"/>
      <c r="N18" s="45"/>
      <c r="O18" s="45"/>
      <c r="P18" s="46"/>
      <c r="Q18" s="42"/>
      <c r="R18" s="44"/>
      <c r="S18" s="24"/>
    </row>
    <row r="19" spans="1:19" ht="16.5" customHeight="1">
      <c r="A19" s="9">
        <v>3</v>
      </c>
      <c r="B19" s="78" t="s">
        <v>61</v>
      </c>
      <c r="C19" s="84"/>
      <c r="D19" s="84"/>
      <c r="E19" s="84"/>
      <c r="F19" s="84"/>
      <c r="G19" s="85"/>
      <c r="H19" s="39">
        <v>195823.6</v>
      </c>
      <c r="I19" s="63">
        <v>199500</v>
      </c>
      <c r="J19" s="39">
        <f t="shared" si="0"/>
        <v>98.15719298245614</v>
      </c>
      <c r="K19" s="43"/>
      <c r="L19" s="45"/>
      <c r="M19" s="45"/>
      <c r="N19" s="45"/>
      <c r="O19" s="45"/>
      <c r="P19" s="46"/>
      <c r="Q19" s="42"/>
      <c r="R19" s="44"/>
      <c r="S19" s="24"/>
    </row>
    <row r="20" spans="1:19" ht="16.5" customHeight="1">
      <c r="A20" s="9">
        <v>4</v>
      </c>
      <c r="B20" s="78" t="s">
        <v>48</v>
      </c>
      <c r="C20" s="84"/>
      <c r="D20" s="84"/>
      <c r="E20" s="84"/>
      <c r="F20" s="84"/>
      <c r="G20" s="85"/>
      <c r="H20" s="39">
        <v>25111.6</v>
      </c>
      <c r="I20" s="63">
        <v>27000</v>
      </c>
      <c r="J20" s="39">
        <f t="shared" si="0"/>
        <v>93.00592592592592</v>
      </c>
      <c r="K20" s="43"/>
      <c r="L20" s="45"/>
      <c r="M20" s="45"/>
      <c r="N20" s="45"/>
      <c r="O20" s="45"/>
      <c r="P20" s="46"/>
      <c r="Q20" s="42"/>
      <c r="R20" s="44"/>
      <c r="S20" s="24"/>
    </row>
    <row r="21" spans="1:19" ht="16.5" customHeight="1">
      <c r="A21" s="9">
        <v>5</v>
      </c>
      <c r="B21" s="77" t="s">
        <v>32</v>
      </c>
      <c r="C21" s="78"/>
      <c r="D21" s="11"/>
      <c r="E21" s="11"/>
      <c r="F21" s="12"/>
      <c r="G21" s="18"/>
      <c r="H21" s="39">
        <v>2262.5</v>
      </c>
      <c r="I21" s="63">
        <v>1950</v>
      </c>
      <c r="J21" s="39">
        <f t="shared" si="0"/>
        <v>116.02564102564104</v>
      </c>
      <c r="K21" s="43"/>
      <c r="L21" s="45"/>
      <c r="M21" s="45"/>
      <c r="N21" s="45"/>
      <c r="O21" s="45"/>
      <c r="P21" s="46"/>
      <c r="Q21" s="42"/>
      <c r="R21" s="44"/>
      <c r="S21" s="24"/>
    </row>
    <row r="22" spans="1:19" ht="16.5" customHeight="1">
      <c r="A22" s="9">
        <v>6</v>
      </c>
      <c r="B22" s="77" t="s">
        <v>5</v>
      </c>
      <c r="C22" s="78"/>
      <c r="D22" s="11"/>
      <c r="E22" s="11"/>
      <c r="F22" s="12"/>
      <c r="G22" s="18"/>
      <c r="H22" s="39">
        <f>H23+H24+H25+H26+H27+H28</f>
        <v>36276.2</v>
      </c>
      <c r="I22" s="39">
        <v>17220</v>
      </c>
      <c r="J22" s="39">
        <f t="shared" si="0"/>
        <v>210.66318234610915</v>
      </c>
      <c r="K22" s="43"/>
      <c r="L22" s="43"/>
      <c r="M22" s="45"/>
      <c r="N22" s="45"/>
      <c r="O22" s="45"/>
      <c r="P22" s="41"/>
      <c r="Q22" s="41"/>
      <c r="R22" s="44"/>
      <c r="S22" s="24"/>
    </row>
    <row r="23" spans="1:19" ht="16.5" customHeight="1">
      <c r="A23" s="9"/>
      <c r="B23" s="20">
        <v>1</v>
      </c>
      <c r="C23" s="10" t="s">
        <v>1</v>
      </c>
      <c r="D23" s="11"/>
      <c r="E23" s="11"/>
      <c r="F23" s="12"/>
      <c r="G23" s="19"/>
      <c r="H23" s="39">
        <v>1249.5</v>
      </c>
      <c r="I23" s="63">
        <v>700</v>
      </c>
      <c r="J23" s="39">
        <f t="shared" si="0"/>
        <v>178.5</v>
      </c>
      <c r="K23" s="43"/>
      <c r="L23" s="45"/>
      <c r="M23" s="45"/>
      <c r="N23" s="45"/>
      <c r="O23" s="45"/>
      <c r="P23" s="46"/>
      <c r="Q23" s="42"/>
      <c r="R23" s="44"/>
      <c r="S23" s="24"/>
    </row>
    <row r="24" spans="1:19" ht="16.5" customHeight="1">
      <c r="A24" s="9"/>
      <c r="B24" s="21">
        <v>2</v>
      </c>
      <c r="C24" s="22" t="s">
        <v>44</v>
      </c>
      <c r="D24" s="15"/>
      <c r="E24" s="15"/>
      <c r="F24" s="16"/>
      <c r="G24" s="23"/>
      <c r="H24" s="39">
        <v>729.2</v>
      </c>
      <c r="I24" s="63">
        <v>1500</v>
      </c>
      <c r="J24" s="39">
        <f t="shared" si="0"/>
        <v>48.61333333333334</v>
      </c>
      <c r="K24" s="43"/>
      <c r="L24" s="45"/>
      <c r="M24" s="45"/>
      <c r="N24" s="45"/>
      <c r="O24" s="45"/>
      <c r="P24" s="46"/>
      <c r="Q24" s="42"/>
      <c r="R24" s="44"/>
      <c r="S24" s="24"/>
    </row>
    <row r="25" spans="1:19" ht="16.5" customHeight="1">
      <c r="A25" s="9"/>
      <c r="B25" s="21">
        <v>3</v>
      </c>
      <c r="C25" s="10" t="s">
        <v>40</v>
      </c>
      <c r="D25" s="11"/>
      <c r="E25" s="11"/>
      <c r="F25" s="12"/>
      <c r="G25" s="19"/>
      <c r="H25" s="39">
        <v>22488.7</v>
      </c>
      <c r="I25" s="63">
        <v>7920</v>
      </c>
      <c r="J25" s="39">
        <f t="shared" si="0"/>
        <v>283.94823232323233</v>
      </c>
      <c r="K25" s="43"/>
      <c r="L25" s="45"/>
      <c r="M25" s="45"/>
      <c r="N25" s="45"/>
      <c r="O25" s="45"/>
      <c r="P25" s="46"/>
      <c r="Q25" s="42"/>
      <c r="R25" s="44"/>
      <c r="S25" s="24"/>
    </row>
    <row r="26" spans="1:19" ht="16.5" customHeight="1">
      <c r="A26" s="9"/>
      <c r="B26" s="21">
        <v>4</v>
      </c>
      <c r="C26" s="22" t="s">
        <v>35</v>
      </c>
      <c r="D26" s="15"/>
      <c r="E26" s="15"/>
      <c r="F26" s="16"/>
      <c r="G26" s="23"/>
      <c r="H26" s="39">
        <v>381.6</v>
      </c>
      <c r="I26" s="63">
        <v>500</v>
      </c>
      <c r="J26" s="39">
        <f t="shared" si="0"/>
        <v>76.32000000000001</v>
      </c>
      <c r="K26" s="43"/>
      <c r="L26" s="45"/>
      <c r="M26" s="45"/>
      <c r="N26" s="45"/>
      <c r="O26" s="45"/>
      <c r="P26" s="46"/>
      <c r="Q26" s="42"/>
      <c r="R26" s="44"/>
      <c r="S26" s="24"/>
    </row>
    <row r="27" spans="1:19" ht="16.5" customHeight="1">
      <c r="A27" s="9"/>
      <c r="B27" s="21">
        <v>5</v>
      </c>
      <c r="C27" s="10" t="s">
        <v>2</v>
      </c>
      <c r="D27" s="11"/>
      <c r="E27" s="11"/>
      <c r="F27" s="12"/>
      <c r="G27" s="19"/>
      <c r="H27" s="39">
        <v>600</v>
      </c>
      <c r="I27" s="63">
        <v>600</v>
      </c>
      <c r="J27" s="39">
        <f t="shared" si="0"/>
        <v>100</v>
      </c>
      <c r="K27" s="43"/>
      <c r="L27" s="45"/>
      <c r="M27" s="45"/>
      <c r="N27" s="45"/>
      <c r="O27" s="45"/>
      <c r="P27" s="46"/>
      <c r="Q27" s="42"/>
      <c r="R27" s="44"/>
      <c r="S27" s="24"/>
    </row>
    <row r="28" spans="1:19" ht="16.5" customHeight="1">
      <c r="A28" s="9"/>
      <c r="B28" s="21">
        <v>6</v>
      </c>
      <c r="C28" s="10" t="s">
        <v>34</v>
      </c>
      <c r="D28" s="11"/>
      <c r="E28" s="11"/>
      <c r="F28" s="12"/>
      <c r="G28" s="64"/>
      <c r="H28" s="39">
        <v>10827.2</v>
      </c>
      <c r="I28" s="63">
        <v>6000</v>
      </c>
      <c r="J28" s="39">
        <f t="shared" si="0"/>
        <v>180.45333333333335</v>
      </c>
      <c r="K28" s="43"/>
      <c r="L28" s="45"/>
      <c r="M28" s="45"/>
      <c r="N28" s="45"/>
      <c r="O28" s="45"/>
      <c r="P28" s="46"/>
      <c r="Q28" s="42"/>
      <c r="R28" s="44"/>
      <c r="S28" s="24"/>
    </row>
    <row r="29" spans="1:19" ht="16.5" customHeight="1">
      <c r="A29" s="27"/>
      <c r="B29" s="58"/>
      <c r="C29" s="58"/>
      <c r="D29" s="15"/>
      <c r="E29" s="15"/>
      <c r="F29" s="15"/>
      <c r="G29" s="58"/>
      <c r="H29" s="43"/>
      <c r="I29" s="45"/>
      <c r="J29" s="45"/>
      <c r="K29" s="43"/>
      <c r="L29" s="45"/>
      <c r="M29" s="45"/>
      <c r="N29" s="45"/>
      <c r="O29" s="45"/>
      <c r="P29" s="46"/>
      <c r="Q29" s="42"/>
      <c r="R29" s="44"/>
      <c r="S29" s="24"/>
    </row>
    <row r="30" spans="1:20" ht="21.75" customHeight="1">
      <c r="A30" s="87" t="s">
        <v>45</v>
      </c>
      <c r="B30" s="87"/>
      <c r="C30" s="87"/>
      <c r="D30" s="88"/>
      <c r="E30" s="88"/>
      <c r="F30" s="88"/>
      <c r="G30" s="88"/>
      <c r="H30" s="88"/>
      <c r="I30" s="88"/>
      <c r="J30" s="88"/>
      <c r="K30" s="88"/>
      <c r="L30" s="60"/>
      <c r="M30" s="60"/>
      <c r="N30" s="60"/>
      <c r="O30" s="60"/>
      <c r="P30" s="60"/>
      <c r="Q30" s="60"/>
      <c r="R30" s="60"/>
      <c r="S30" s="60"/>
      <c r="T30" s="60"/>
    </row>
    <row r="31" spans="1:26" ht="19.5" customHeight="1">
      <c r="A31" s="52" t="s">
        <v>0</v>
      </c>
      <c r="B31" s="79" t="s">
        <v>7</v>
      </c>
      <c r="C31" s="79"/>
      <c r="D31" s="66" t="s">
        <v>23</v>
      </c>
      <c r="E31" s="67" t="s">
        <v>56</v>
      </c>
      <c r="F31" s="67" t="s">
        <v>56</v>
      </c>
      <c r="G31" s="86" t="s">
        <v>55</v>
      </c>
      <c r="H31" s="86" t="s">
        <v>49</v>
      </c>
      <c r="I31" s="70" t="s">
        <v>22</v>
      </c>
      <c r="J31" s="68" t="s">
        <v>57</v>
      </c>
      <c r="K31" s="72" t="s">
        <v>58</v>
      </c>
      <c r="L31" s="69"/>
      <c r="M31" s="69"/>
      <c r="N31" s="69"/>
      <c r="O31" s="69"/>
      <c r="P31" s="69"/>
      <c r="Q31" s="69"/>
      <c r="R31" s="69"/>
      <c r="S31" s="69"/>
      <c r="T31" s="73"/>
      <c r="U31" s="73"/>
      <c r="V31" s="73"/>
      <c r="W31" s="73"/>
      <c r="X31" s="47"/>
      <c r="Y31" s="47"/>
      <c r="Z31" s="47"/>
    </row>
    <row r="32" spans="1:26" ht="55.5" customHeight="1">
      <c r="A32" s="52"/>
      <c r="B32" s="79"/>
      <c r="C32" s="79"/>
      <c r="D32" s="52" t="s">
        <v>24</v>
      </c>
      <c r="E32" s="37" t="s">
        <v>25</v>
      </c>
      <c r="F32" s="37" t="s">
        <v>26</v>
      </c>
      <c r="G32" s="86"/>
      <c r="H32" s="86"/>
      <c r="I32" s="70"/>
      <c r="J32" s="68"/>
      <c r="K32" s="72"/>
      <c r="L32" s="69"/>
      <c r="M32" s="69"/>
      <c r="N32" s="69"/>
      <c r="O32" s="69"/>
      <c r="P32" s="69"/>
      <c r="Q32" s="69"/>
      <c r="R32" s="69"/>
      <c r="S32" s="69"/>
      <c r="T32" s="73"/>
      <c r="U32" s="73"/>
      <c r="V32" s="73"/>
      <c r="W32" s="73"/>
      <c r="X32" s="47"/>
      <c r="Y32" s="47"/>
      <c r="Z32" s="47"/>
    </row>
    <row r="33" spans="1:26" ht="19.5" customHeight="1">
      <c r="A33" s="52">
        <v>1</v>
      </c>
      <c r="B33" s="71" t="s">
        <v>39</v>
      </c>
      <c r="C33" s="71"/>
      <c r="D33" s="25">
        <v>10</v>
      </c>
      <c r="E33" s="37">
        <f>446350-2888.5-24386-2471.9-10844.4</f>
        <v>405759.19999999995</v>
      </c>
      <c r="F33" s="37">
        <f>101940-7885-455+11464+5550+24386</f>
        <v>135000</v>
      </c>
      <c r="G33" s="37">
        <f>2471.9+5414.7</f>
        <v>7886.6</v>
      </c>
      <c r="H33" s="37">
        <v>10844.4</v>
      </c>
      <c r="I33" s="37">
        <f aca="true" t="shared" si="1" ref="I33:I38">SUM(E33:H33)</f>
        <v>559490.2</v>
      </c>
      <c r="J33" s="37">
        <f>446350+110614+3960+3050</f>
        <v>563974</v>
      </c>
      <c r="K33" s="37">
        <f>I33/J33*100</f>
        <v>99.20496334937425</v>
      </c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8"/>
      <c r="W33" s="48"/>
      <c r="X33" s="49"/>
      <c r="Y33" s="49"/>
      <c r="Z33" s="47"/>
    </row>
    <row r="34" spans="1:26" ht="19.5" customHeight="1">
      <c r="A34" s="52">
        <v>2</v>
      </c>
      <c r="B34" s="71" t="s">
        <v>38</v>
      </c>
      <c r="C34" s="71"/>
      <c r="D34" s="26">
        <v>1600</v>
      </c>
      <c r="E34" s="37">
        <v>205.3</v>
      </c>
      <c r="F34" s="37">
        <v>655</v>
      </c>
      <c r="G34" s="37"/>
      <c r="H34" s="37"/>
      <c r="I34" s="37">
        <f t="shared" si="1"/>
        <v>860.3</v>
      </c>
      <c r="J34" s="37">
        <f>1020+455</f>
        <v>1475</v>
      </c>
      <c r="K34" s="37">
        <f aca="true" t="shared" si="2" ref="K34:K53">I34/J34*100</f>
        <v>58.325423728813554</v>
      </c>
      <c r="L34" s="44"/>
      <c r="M34" s="44"/>
      <c r="N34" s="44"/>
      <c r="O34" s="44"/>
      <c r="P34" s="50"/>
      <c r="Q34" s="50"/>
      <c r="R34" s="50"/>
      <c r="S34" s="50"/>
      <c r="T34" s="51"/>
      <c r="U34" s="42"/>
      <c r="V34" s="48"/>
      <c r="W34" s="48"/>
      <c r="X34" s="49"/>
      <c r="Y34" s="49"/>
      <c r="Z34" s="47"/>
    </row>
    <row r="35" spans="1:26" ht="19.5" customHeight="1">
      <c r="A35" s="52">
        <v>3</v>
      </c>
      <c r="B35" s="71" t="s">
        <v>30</v>
      </c>
      <c r="C35" s="71"/>
      <c r="D35" s="26">
        <v>2200</v>
      </c>
      <c r="E35" s="37">
        <f>500-315.4</f>
        <v>184.60000000000002</v>
      </c>
      <c r="F35" s="37"/>
      <c r="G35" s="37"/>
      <c r="H35" s="37"/>
      <c r="I35" s="37">
        <f t="shared" si="1"/>
        <v>184.60000000000002</v>
      </c>
      <c r="J35" s="37">
        <v>500</v>
      </c>
      <c r="K35" s="37">
        <f t="shared" si="2"/>
        <v>36.92</v>
      </c>
      <c r="L35" s="44"/>
      <c r="M35" s="44"/>
      <c r="N35" s="44"/>
      <c r="O35" s="44"/>
      <c r="P35" s="50"/>
      <c r="Q35" s="50"/>
      <c r="R35" s="50"/>
      <c r="S35" s="50"/>
      <c r="T35" s="51"/>
      <c r="U35" s="42"/>
      <c r="V35" s="48"/>
      <c r="W35" s="48"/>
      <c r="X35" s="47"/>
      <c r="Y35" s="49"/>
      <c r="Z35" s="47"/>
    </row>
    <row r="36" spans="1:26" ht="19.5" customHeight="1">
      <c r="A36" s="52">
        <v>4</v>
      </c>
      <c r="B36" s="71" t="s">
        <v>8</v>
      </c>
      <c r="C36" s="71"/>
      <c r="D36" s="26">
        <v>2400</v>
      </c>
      <c r="E36" s="37">
        <v>81.4</v>
      </c>
      <c r="F36" s="37">
        <v>160</v>
      </c>
      <c r="G36" s="37"/>
      <c r="H36" s="37"/>
      <c r="I36" s="37">
        <f t="shared" si="1"/>
        <v>241.4</v>
      </c>
      <c r="J36" s="37">
        <v>460</v>
      </c>
      <c r="K36" s="37">
        <f t="shared" si="2"/>
        <v>52.47826086956522</v>
      </c>
      <c r="L36" s="44"/>
      <c r="M36" s="44"/>
      <c r="N36" s="44"/>
      <c r="O36" s="44"/>
      <c r="P36" s="50"/>
      <c r="Q36" s="50"/>
      <c r="R36" s="50"/>
      <c r="S36" s="50"/>
      <c r="T36" s="51"/>
      <c r="U36" s="42"/>
      <c r="V36" s="48"/>
      <c r="W36" s="48"/>
      <c r="X36" s="47"/>
      <c r="Y36" s="49"/>
      <c r="Z36" s="47"/>
    </row>
    <row r="37" spans="1:26" ht="19.5" customHeight="1">
      <c r="A37" s="52">
        <v>5</v>
      </c>
      <c r="B37" s="71" t="s">
        <v>9</v>
      </c>
      <c r="C37" s="71"/>
      <c r="D37" s="26">
        <v>2500</v>
      </c>
      <c r="E37" s="37">
        <v>339.3</v>
      </c>
      <c r="F37" s="37"/>
      <c r="G37" s="37"/>
      <c r="H37" s="37"/>
      <c r="I37" s="37">
        <f t="shared" si="1"/>
        <v>339.3</v>
      </c>
      <c r="J37" s="37">
        <v>2000</v>
      </c>
      <c r="K37" s="37">
        <f t="shared" si="2"/>
        <v>16.965</v>
      </c>
      <c r="L37" s="44"/>
      <c r="M37" s="44"/>
      <c r="N37" s="44"/>
      <c r="O37" s="44"/>
      <c r="P37" s="50"/>
      <c r="Q37" s="50"/>
      <c r="R37" s="50"/>
      <c r="S37" s="50"/>
      <c r="T37" s="51"/>
      <c r="U37" s="42"/>
      <c r="V37" s="48"/>
      <c r="W37" s="48"/>
      <c r="X37" s="47"/>
      <c r="Y37" s="49"/>
      <c r="Z37" s="47"/>
    </row>
    <row r="38" spans="1:26" ht="19.5" customHeight="1">
      <c r="A38" s="52">
        <v>6</v>
      </c>
      <c r="B38" s="71" t="s">
        <v>10</v>
      </c>
      <c r="C38" s="71"/>
      <c r="D38" s="26">
        <v>2600</v>
      </c>
      <c r="E38" s="37">
        <f>46000-655.2-7292.1-2485.9-5414.7</f>
        <v>30152.100000000002</v>
      </c>
      <c r="F38" s="37">
        <v>16836.9</v>
      </c>
      <c r="G38" s="37"/>
      <c r="H38" s="37"/>
      <c r="I38" s="37">
        <f t="shared" si="1"/>
        <v>46989</v>
      </c>
      <c r="J38" s="37">
        <f>45000+7885</f>
        <v>52885</v>
      </c>
      <c r="K38" s="37">
        <f t="shared" si="2"/>
        <v>88.85128108159213</v>
      </c>
      <c r="L38" s="44"/>
      <c r="M38" s="44"/>
      <c r="N38" s="44"/>
      <c r="O38" s="44"/>
      <c r="P38" s="50"/>
      <c r="Q38" s="50"/>
      <c r="R38" s="50"/>
      <c r="S38" s="50"/>
      <c r="T38" s="51"/>
      <c r="U38" s="42"/>
      <c r="V38" s="48"/>
      <c r="W38" s="48"/>
      <c r="X38" s="47"/>
      <c r="Y38" s="49"/>
      <c r="Z38" s="47"/>
    </row>
    <row r="39" spans="1:26" ht="19.5" customHeight="1">
      <c r="A39" s="52">
        <v>7</v>
      </c>
      <c r="B39" s="71" t="s">
        <v>11</v>
      </c>
      <c r="C39" s="71"/>
      <c r="D39" s="26"/>
      <c r="E39" s="38"/>
      <c r="F39" s="38"/>
      <c r="G39" s="38"/>
      <c r="H39" s="38"/>
      <c r="I39" s="38">
        <f>I40+I41</f>
        <v>13585</v>
      </c>
      <c r="J39" s="38">
        <f>J40+J41</f>
        <v>10900</v>
      </c>
      <c r="K39" s="37">
        <f t="shared" si="2"/>
        <v>124.63302752293579</v>
      </c>
      <c r="L39" s="50"/>
      <c r="M39" s="50"/>
      <c r="N39" s="44"/>
      <c r="O39" s="44"/>
      <c r="P39" s="44"/>
      <c r="Q39" s="44"/>
      <c r="R39" s="44"/>
      <c r="S39" s="44"/>
      <c r="T39" s="48"/>
      <c r="U39" s="42"/>
      <c r="V39" s="48"/>
      <c r="W39" s="48"/>
      <c r="X39" s="47"/>
      <c r="Y39" s="49"/>
      <c r="Z39" s="47"/>
    </row>
    <row r="40" spans="1:26" ht="19.5" customHeight="1">
      <c r="A40" s="52"/>
      <c r="B40" s="52" t="s">
        <v>3</v>
      </c>
      <c r="C40" s="53" t="s">
        <v>12</v>
      </c>
      <c r="D40" s="26">
        <v>2665</v>
      </c>
      <c r="E40" s="37"/>
      <c r="F40" s="37"/>
      <c r="G40" s="37">
        <v>7356.8</v>
      </c>
      <c r="H40" s="37"/>
      <c r="I40" s="37">
        <f>SUM(E40:H40)</f>
        <v>7356.8</v>
      </c>
      <c r="J40" s="37">
        <v>2400</v>
      </c>
      <c r="K40" s="37">
        <f t="shared" si="2"/>
        <v>306.5333333333333</v>
      </c>
      <c r="L40" s="44"/>
      <c r="M40" s="44"/>
      <c r="N40" s="44"/>
      <c r="O40" s="44"/>
      <c r="P40" s="50"/>
      <c r="Q40" s="50"/>
      <c r="R40" s="50"/>
      <c r="S40" s="50"/>
      <c r="T40" s="51"/>
      <c r="U40" s="42"/>
      <c r="V40" s="48"/>
      <c r="W40" s="48"/>
      <c r="X40" s="47"/>
      <c r="Y40" s="49"/>
      <c r="Z40" s="47"/>
    </row>
    <row r="41" spans="1:26" ht="19.5" customHeight="1">
      <c r="A41" s="52"/>
      <c r="B41" s="52" t="s">
        <v>4</v>
      </c>
      <c r="C41" s="53" t="s">
        <v>28</v>
      </c>
      <c r="D41" s="26">
        <v>2665</v>
      </c>
      <c r="E41" s="37">
        <f>2573+655.2</f>
        <v>3228.2</v>
      </c>
      <c r="F41" s="37">
        <v>3000</v>
      </c>
      <c r="G41" s="37"/>
      <c r="H41" s="37"/>
      <c r="I41" s="37">
        <f>SUM(E41:H41)</f>
        <v>6228.2</v>
      </c>
      <c r="J41" s="37">
        <f>6500+2000</f>
        <v>8500</v>
      </c>
      <c r="K41" s="37">
        <f t="shared" si="2"/>
        <v>73.27294117647058</v>
      </c>
      <c r="L41" s="44"/>
      <c r="M41" s="44"/>
      <c r="N41" s="44"/>
      <c r="O41" s="44"/>
      <c r="P41" s="50"/>
      <c r="Q41" s="50"/>
      <c r="R41" s="50"/>
      <c r="S41" s="50"/>
      <c r="T41" s="51"/>
      <c r="U41" s="42"/>
      <c r="V41" s="48"/>
      <c r="W41" s="48"/>
      <c r="X41" s="47"/>
      <c r="Y41" s="49"/>
      <c r="Z41" s="47"/>
    </row>
    <row r="42" spans="1:26" ht="19.5" customHeight="1">
      <c r="A42" s="52">
        <v>8</v>
      </c>
      <c r="B42" s="71" t="s">
        <v>31</v>
      </c>
      <c r="C42" s="71"/>
      <c r="D42" s="26">
        <v>2800</v>
      </c>
      <c r="E42" s="37">
        <v>1310.9</v>
      </c>
      <c r="F42" s="37"/>
      <c r="G42" s="37"/>
      <c r="H42" s="37"/>
      <c r="I42" s="37">
        <f>SUM(E42:H42)</f>
        <v>1310.9</v>
      </c>
      <c r="J42" s="37">
        <v>2000</v>
      </c>
      <c r="K42" s="37">
        <f t="shared" si="2"/>
        <v>65.54500000000002</v>
      </c>
      <c r="L42" s="44"/>
      <c r="M42" s="44"/>
      <c r="N42" s="44"/>
      <c r="O42" s="44"/>
      <c r="P42" s="50"/>
      <c r="Q42" s="50"/>
      <c r="R42" s="50"/>
      <c r="S42" s="50"/>
      <c r="T42" s="51"/>
      <c r="U42" s="42"/>
      <c r="V42" s="48"/>
      <c r="W42" s="48"/>
      <c r="X42" s="47"/>
      <c r="Y42" s="49"/>
      <c r="Z42" s="47"/>
    </row>
    <row r="43" spans="1:26" ht="19.5" customHeight="1">
      <c r="A43" s="52">
        <v>9</v>
      </c>
      <c r="B43" s="71" t="s">
        <v>13</v>
      </c>
      <c r="C43" s="71"/>
      <c r="D43" s="26">
        <v>3000</v>
      </c>
      <c r="E43" s="37">
        <v>2000</v>
      </c>
      <c r="F43" s="37">
        <f>1300+14.7</f>
        <v>1314.7</v>
      </c>
      <c r="G43" s="37"/>
      <c r="H43" s="37"/>
      <c r="I43" s="37">
        <f aca="true" t="shared" si="3" ref="I43:I52">SUM(E43:H43)</f>
        <v>3314.7</v>
      </c>
      <c r="J43" s="37">
        <f>2000+1300</f>
        <v>3300</v>
      </c>
      <c r="K43" s="37">
        <f t="shared" si="2"/>
        <v>100.44545454545455</v>
      </c>
      <c r="L43" s="44"/>
      <c r="M43" s="44"/>
      <c r="N43" s="44"/>
      <c r="O43" s="44"/>
      <c r="P43" s="50"/>
      <c r="Q43" s="50"/>
      <c r="R43" s="50"/>
      <c r="S43" s="50"/>
      <c r="T43" s="51"/>
      <c r="U43" s="42"/>
      <c r="V43" s="48"/>
      <c r="W43" s="48"/>
      <c r="X43" s="47"/>
      <c r="Y43" s="49"/>
      <c r="Z43" s="47"/>
    </row>
    <row r="44" spans="1:26" ht="19.5" customHeight="1">
      <c r="A44" s="52">
        <v>10</v>
      </c>
      <c r="B44" s="71" t="s">
        <v>14</v>
      </c>
      <c r="C44" s="71"/>
      <c r="D44" s="26">
        <v>3500</v>
      </c>
      <c r="E44" s="37">
        <v>5800</v>
      </c>
      <c r="F44" s="37">
        <f>4400+596.5</f>
        <v>4996.5</v>
      </c>
      <c r="G44" s="37"/>
      <c r="H44" s="37"/>
      <c r="I44" s="37">
        <f t="shared" si="3"/>
        <v>10796.5</v>
      </c>
      <c r="J44" s="37">
        <f>5800+4400</f>
        <v>10200</v>
      </c>
      <c r="K44" s="37">
        <f t="shared" si="2"/>
        <v>105.84803921568628</v>
      </c>
      <c r="L44" s="44"/>
      <c r="M44" s="44"/>
      <c r="N44" s="44"/>
      <c r="O44" s="44"/>
      <c r="P44" s="50"/>
      <c r="Q44" s="50"/>
      <c r="R44" s="50"/>
      <c r="S44" s="50"/>
      <c r="T44" s="51"/>
      <c r="U44" s="42"/>
      <c r="V44" s="48"/>
      <c r="W44" s="48"/>
      <c r="X44" s="47"/>
      <c r="Y44" s="49"/>
      <c r="Z44" s="47"/>
    </row>
    <row r="45" spans="1:26" ht="19.5" customHeight="1">
      <c r="A45" s="52">
        <v>11</v>
      </c>
      <c r="B45" s="71" t="s">
        <v>47</v>
      </c>
      <c r="C45" s="71"/>
      <c r="D45" s="26">
        <v>3550</v>
      </c>
      <c r="E45" s="37">
        <v>3800</v>
      </c>
      <c r="F45" s="37">
        <v>2193.3</v>
      </c>
      <c r="G45" s="37"/>
      <c r="H45" s="37"/>
      <c r="I45" s="37">
        <f t="shared" si="3"/>
        <v>5993.3</v>
      </c>
      <c r="J45" s="37">
        <f>5800+4200</f>
        <v>10000</v>
      </c>
      <c r="K45" s="37">
        <f t="shared" si="2"/>
        <v>59.933</v>
      </c>
      <c r="L45" s="44"/>
      <c r="M45" s="44"/>
      <c r="N45" s="44"/>
      <c r="O45" s="44"/>
      <c r="P45" s="50"/>
      <c r="Q45" s="50"/>
      <c r="R45" s="50"/>
      <c r="S45" s="50"/>
      <c r="T45" s="51"/>
      <c r="U45" s="42"/>
      <c r="V45" s="48"/>
      <c r="W45" s="48"/>
      <c r="X45" s="47"/>
      <c r="Y45" s="49"/>
      <c r="Z45" s="47"/>
    </row>
    <row r="46" spans="1:26" ht="19.5" customHeight="1">
      <c r="A46" s="52">
        <v>12</v>
      </c>
      <c r="B46" s="71" t="s">
        <v>15</v>
      </c>
      <c r="C46" s="71"/>
      <c r="D46" s="26">
        <v>3600</v>
      </c>
      <c r="E46" s="37">
        <v>2900</v>
      </c>
      <c r="F46" s="37">
        <f>400+477.8</f>
        <v>877.8</v>
      </c>
      <c r="G46" s="37"/>
      <c r="H46" s="37"/>
      <c r="I46" s="37">
        <f t="shared" si="3"/>
        <v>3777.8</v>
      </c>
      <c r="J46" s="37">
        <f>2800+400</f>
        <v>3200</v>
      </c>
      <c r="K46" s="37">
        <f t="shared" si="2"/>
        <v>118.05624999999999</v>
      </c>
      <c r="L46" s="44"/>
      <c r="M46" s="44"/>
      <c r="N46" s="44"/>
      <c r="O46" s="44"/>
      <c r="P46" s="50"/>
      <c r="Q46" s="50"/>
      <c r="R46" s="50"/>
      <c r="S46" s="50"/>
      <c r="T46" s="51"/>
      <c r="U46" s="42"/>
      <c r="V46" s="48"/>
      <c r="W46" s="48"/>
      <c r="X46" s="47"/>
      <c r="Y46" s="49"/>
      <c r="Z46" s="47"/>
    </row>
    <row r="47" spans="1:26" ht="19.5" customHeight="1">
      <c r="A47" s="52">
        <v>13</v>
      </c>
      <c r="B47" s="71" t="s">
        <v>16</v>
      </c>
      <c r="C47" s="71"/>
      <c r="D47" s="26">
        <v>3700</v>
      </c>
      <c r="E47" s="37">
        <v>330</v>
      </c>
      <c r="F47" s="37">
        <v>65.8</v>
      </c>
      <c r="G47" s="37"/>
      <c r="H47" s="37"/>
      <c r="I47" s="37">
        <f t="shared" si="3"/>
        <v>395.8</v>
      </c>
      <c r="J47" s="37">
        <f>430+200</f>
        <v>630</v>
      </c>
      <c r="K47" s="37">
        <f t="shared" si="2"/>
        <v>62.82539682539683</v>
      </c>
      <c r="L47" s="44"/>
      <c r="M47" s="44"/>
      <c r="N47" s="44"/>
      <c r="O47" s="44"/>
      <c r="P47" s="50"/>
      <c r="Q47" s="50"/>
      <c r="R47" s="50"/>
      <c r="S47" s="50"/>
      <c r="T47" s="51"/>
      <c r="U47" s="42"/>
      <c r="V47" s="48"/>
      <c r="W47" s="48"/>
      <c r="X47" s="47"/>
      <c r="Y47" s="49"/>
      <c r="Z47" s="47"/>
    </row>
    <row r="48" spans="1:26" ht="19.5" customHeight="1">
      <c r="A48" s="52">
        <v>14</v>
      </c>
      <c r="B48" s="71" t="s">
        <v>17</v>
      </c>
      <c r="C48" s="71"/>
      <c r="D48" s="26">
        <v>4300</v>
      </c>
      <c r="E48" s="37">
        <v>6956.7</v>
      </c>
      <c r="F48" s="37"/>
      <c r="G48" s="37"/>
      <c r="H48" s="37"/>
      <c r="I48" s="37">
        <f t="shared" si="3"/>
        <v>6956.7</v>
      </c>
      <c r="J48" s="37">
        <v>2000</v>
      </c>
      <c r="K48" s="37">
        <f t="shared" si="2"/>
        <v>347.835</v>
      </c>
      <c r="L48" s="44"/>
      <c r="M48" s="44"/>
      <c r="N48" s="44"/>
      <c r="O48" s="44"/>
      <c r="P48" s="50"/>
      <c r="Q48" s="50"/>
      <c r="R48" s="50"/>
      <c r="S48" s="50"/>
      <c r="T48" s="51"/>
      <c r="U48" s="42"/>
      <c r="V48" s="48"/>
      <c r="W48" s="48"/>
      <c r="X48" s="47"/>
      <c r="Y48" s="49"/>
      <c r="Z48" s="47"/>
    </row>
    <row r="49" spans="1:26" ht="19.5" customHeight="1">
      <c r="A49" s="52">
        <v>15</v>
      </c>
      <c r="B49" s="71" t="s">
        <v>18</v>
      </c>
      <c r="C49" s="71"/>
      <c r="D49" s="26">
        <v>4970</v>
      </c>
      <c r="E49" s="37">
        <v>1802.9</v>
      </c>
      <c r="F49" s="37"/>
      <c r="G49" s="37"/>
      <c r="H49" s="37"/>
      <c r="I49" s="37">
        <f t="shared" si="3"/>
        <v>1802.9</v>
      </c>
      <c r="J49" s="37">
        <v>5000</v>
      </c>
      <c r="K49" s="37">
        <f t="shared" si="2"/>
        <v>36.058</v>
      </c>
      <c r="L49" s="44"/>
      <c r="M49" s="44"/>
      <c r="N49" s="44"/>
      <c r="O49" s="44"/>
      <c r="P49" s="50"/>
      <c r="Q49" s="50"/>
      <c r="R49" s="50"/>
      <c r="S49" s="50"/>
      <c r="T49" s="51"/>
      <c r="U49" s="42"/>
      <c r="V49" s="48"/>
      <c r="W49" s="48"/>
      <c r="X49" s="47"/>
      <c r="Y49" s="49"/>
      <c r="Z49" s="47"/>
    </row>
    <row r="50" spans="1:26" ht="19.5" customHeight="1">
      <c r="A50" s="52">
        <v>16</v>
      </c>
      <c r="B50" s="71" t="s">
        <v>19</v>
      </c>
      <c r="C50" s="71"/>
      <c r="D50" s="26">
        <v>6600</v>
      </c>
      <c r="E50" s="37">
        <f>3000-652.8+1560</f>
        <v>3907.2</v>
      </c>
      <c r="F50" s="37">
        <v>500</v>
      </c>
      <c r="G50" s="37">
        <f>2485.9</f>
        <v>2485.9</v>
      </c>
      <c r="H50" s="37"/>
      <c r="I50" s="37">
        <f t="shared" si="3"/>
        <v>6893.1</v>
      </c>
      <c r="J50" s="37">
        <f>3000+500+1560</f>
        <v>5060</v>
      </c>
      <c r="K50" s="37">
        <f t="shared" si="2"/>
        <v>136.22727272727272</v>
      </c>
      <c r="L50" s="44"/>
      <c r="M50" s="44"/>
      <c r="N50" s="44"/>
      <c r="O50" s="44"/>
      <c r="P50" s="50"/>
      <c r="Q50" s="50"/>
      <c r="R50" s="50"/>
      <c r="S50" s="50"/>
      <c r="T50" s="51"/>
      <c r="U50" s="42"/>
      <c r="V50" s="48"/>
      <c r="W50" s="48"/>
      <c r="X50" s="47"/>
      <c r="Y50" s="49"/>
      <c r="Z50" s="47"/>
    </row>
    <row r="51" spans="1:26" ht="19.5" customHeight="1">
      <c r="A51" s="52">
        <v>17</v>
      </c>
      <c r="B51" s="71" t="s">
        <v>20</v>
      </c>
      <c r="C51" s="71"/>
      <c r="D51" s="26">
        <v>7700</v>
      </c>
      <c r="E51" s="37">
        <f>1000-344.8</f>
        <v>655.2</v>
      </c>
      <c r="F51" s="37"/>
      <c r="G51" s="37"/>
      <c r="H51" s="37"/>
      <c r="I51" s="37">
        <f t="shared" si="3"/>
        <v>655.2</v>
      </c>
      <c r="J51" s="37">
        <f>1000</f>
        <v>1000</v>
      </c>
      <c r="K51" s="37">
        <f t="shared" si="2"/>
        <v>65.52</v>
      </c>
      <c r="L51" s="44"/>
      <c r="M51" s="44"/>
      <c r="N51" s="44"/>
      <c r="O51" s="44"/>
      <c r="P51" s="50"/>
      <c r="Q51" s="50"/>
      <c r="R51" s="50"/>
      <c r="S51" s="50"/>
      <c r="T51" s="51"/>
      <c r="U51" s="42"/>
      <c r="V51" s="48"/>
      <c r="W51" s="48"/>
      <c r="X51" s="47"/>
      <c r="Y51" s="49"/>
      <c r="Z51" s="47"/>
    </row>
    <row r="52" spans="1:26" ht="19.5" customHeight="1">
      <c r="A52" s="52">
        <v>18</v>
      </c>
      <c r="B52" s="71" t="s">
        <v>21</v>
      </c>
      <c r="C52" s="71"/>
      <c r="D52" s="26">
        <v>1400</v>
      </c>
      <c r="E52" s="37">
        <f>2067.3-294.6</f>
        <v>1772.7000000000003</v>
      </c>
      <c r="F52" s="37">
        <v>15000</v>
      </c>
      <c r="G52" s="37"/>
      <c r="H52" s="37"/>
      <c r="I52" s="37">
        <f t="shared" si="3"/>
        <v>16772.7</v>
      </c>
      <c r="J52" s="37">
        <f>1920+12000</f>
        <v>13920</v>
      </c>
      <c r="K52" s="37">
        <f t="shared" si="2"/>
        <v>120.49353448275863</v>
      </c>
      <c r="L52" s="44"/>
      <c r="M52" s="44"/>
      <c r="N52" s="44"/>
      <c r="O52" s="44"/>
      <c r="P52" s="50"/>
      <c r="Q52" s="50"/>
      <c r="R52" s="50"/>
      <c r="S52" s="50"/>
      <c r="T52" s="51"/>
      <c r="U52" s="42"/>
      <c r="V52" s="48"/>
      <c r="W52" s="48"/>
      <c r="X52" s="47"/>
      <c r="Y52" s="49"/>
      <c r="Z52" s="47"/>
    </row>
    <row r="53" spans="1:26" ht="19.5" customHeight="1">
      <c r="A53" s="9"/>
      <c r="B53" s="74" t="s">
        <v>22</v>
      </c>
      <c r="C53" s="74"/>
      <c r="D53" s="25"/>
      <c r="E53" s="37">
        <f>SUM(E33:E52)</f>
        <v>471185.7</v>
      </c>
      <c r="F53" s="37">
        <f>SUM(F33:F52)</f>
        <v>180599.99999999997</v>
      </c>
      <c r="G53" s="37">
        <f>SUM(G33:G52)</f>
        <v>17729.300000000003</v>
      </c>
      <c r="H53" s="37">
        <f>SUM(H33:H52)</f>
        <v>10844.4</v>
      </c>
      <c r="I53" s="37">
        <f>I33+I34+I35+I36+I37+I38+I39+I42+I43+I44+I45+I46+I47+I48+I49+I50+I51+I52</f>
        <v>680359.4</v>
      </c>
      <c r="J53" s="37">
        <f>J33+J34+J35+J36+J37+J38+J39+J42+J43+J44+J45+J46+J47+J48+J49+J50+J51+J52</f>
        <v>688504</v>
      </c>
      <c r="K53" s="37">
        <f t="shared" si="2"/>
        <v>98.81705843393793</v>
      </c>
      <c r="L53" s="44"/>
      <c r="M53" s="44"/>
      <c r="N53" s="44"/>
      <c r="O53" s="44"/>
      <c r="P53" s="44"/>
      <c r="Q53" s="44"/>
      <c r="R53" s="44"/>
      <c r="S53" s="44"/>
      <c r="T53" s="48"/>
      <c r="U53" s="48"/>
      <c r="V53" s="48"/>
      <c r="W53" s="48"/>
      <c r="X53" s="47"/>
      <c r="Y53" s="49"/>
      <c r="Z53" s="47"/>
    </row>
    <row r="54" spans="1:11" ht="19.5" customHeight="1">
      <c r="A54" s="27"/>
      <c r="B54" s="28"/>
      <c r="C54" s="28"/>
      <c r="D54" s="29"/>
      <c r="E54" s="30"/>
      <c r="F54" s="30"/>
      <c r="G54" s="30"/>
      <c r="H54" s="30"/>
      <c r="I54" s="30"/>
      <c r="J54" s="30"/>
      <c r="K54" s="30"/>
    </row>
    <row r="55" spans="1:11" ht="16.5" customHeight="1">
      <c r="A55" s="4"/>
      <c r="B55" s="31"/>
      <c r="C55" s="31" t="s">
        <v>63</v>
      </c>
      <c r="D55" s="31"/>
      <c r="J55" s="34"/>
      <c r="K55" s="34"/>
    </row>
    <row r="56" spans="1:11" ht="16.5" customHeight="1">
      <c r="A56" s="4"/>
      <c r="B56" s="31"/>
      <c r="C56" s="31"/>
      <c r="D56" s="31"/>
      <c r="J56" s="34"/>
      <c r="K56" s="34"/>
    </row>
  </sheetData>
  <sheetProtection/>
  <mergeCells count="56">
    <mergeCell ref="S31:S32"/>
    <mergeCell ref="A6:K6"/>
    <mergeCell ref="A7:L7"/>
    <mergeCell ref="B1:K1"/>
    <mergeCell ref="B2:K2"/>
    <mergeCell ref="B3:K3"/>
    <mergeCell ref="B5:K5"/>
    <mergeCell ref="B52:C52"/>
    <mergeCell ref="U31:U32"/>
    <mergeCell ref="T31:T32"/>
    <mergeCell ref="P31:P32"/>
    <mergeCell ref="B21:C21"/>
    <mergeCell ref="A9:L9"/>
    <mergeCell ref="G31:G32"/>
    <mergeCell ref="H31:H32"/>
    <mergeCell ref="B17:G17"/>
    <mergeCell ref="A30:K30"/>
    <mergeCell ref="B19:G19"/>
    <mergeCell ref="B20:G20"/>
    <mergeCell ref="B16:C16"/>
    <mergeCell ref="B14:G14"/>
    <mergeCell ref="N31:N32"/>
    <mergeCell ref="O31:O32"/>
    <mergeCell ref="B8:L8"/>
    <mergeCell ref="A10:L10"/>
    <mergeCell ref="B22:C22"/>
    <mergeCell ref="B37:C37"/>
    <mergeCell ref="B45:C45"/>
    <mergeCell ref="B44:C44"/>
    <mergeCell ref="B31:C32"/>
    <mergeCell ref="B34:C34"/>
    <mergeCell ref="B12:G13"/>
    <mergeCell ref="B18:G18"/>
    <mergeCell ref="W31:W32"/>
    <mergeCell ref="V31:V32"/>
    <mergeCell ref="B47:C47"/>
    <mergeCell ref="B53:C53"/>
    <mergeCell ref="B46:C46"/>
    <mergeCell ref="B48:C48"/>
    <mergeCell ref="B51:C51"/>
    <mergeCell ref="B50:C50"/>
    <mergeCell ref="B49:C49"/>
    <mergeCell ref="B33:C33"/>
    <mergeCell ref="B36:C36"/>
    <mergeCell ref="B38:C38"/>
    <mergeCell ref="B42:C42"/>
    <mergeCell ref="B39:C39"/>
    <mergeCell ref="B43:C43"/>
    <mergeCell ref="L31:L32"/>
    <mergeCell ref="K31:K32"/>
    <mergeCell ref="J31:J32"/>
    <mergeCell ref="M31:M32"/>
    <mergeCell ref="Q31:Q32"/>
    <mergeCell ref="R31:R32"/>
    <mergeCell ref="I31:I32"/>
    <mergeCell ref="B35:C35"/>
  </mergeCells>
  <printOptions/>
  <pageMargins left="0.24" right="0.16" top="0.2" bottom="0.2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8"/>
  <sheetViews>
    <sheetView zoomScalePageLayoutView="0" workbookViewId="0" topLeftCell="A1">
      <selection activeCell="A49" sqref="A48:A49"/>
    </sheetView>
  </sheetViews>
  <sheetFormatPr defaultColWidth="9.140625" defaultRowHeight="12.75"/>
  <cols>
    <col min="1" max="1" width="22.28125" style="40" customWidth="1"/>
    <col min="2" max="2" width="11.421875" style="0" customWidth="1"/>
  </cols>
  <sheetData>
    <row r="3" ht="12.75">
      <c r="A3" s="40">
        <v>796342793.8</v>
      </c>
    </row>
    <row r="4" ht="12.75">
      <c r="A4" s="40">
        <v>4046854.2</v>
      </c>
    </row>
    <row r="5" ht="12.75">
      <c r="A5" s="40">
        <v>4257989</v>
      </c>
    </row>
    <row r="6" ht="12.75">
      <c r="A6" s="40">
        <v>1842482</v>
      </c>
    </row>
    <row r="8" spans="1:3" ht="12.75">
      <c r="A8" s="40">
        <f>SUM(A3:A7)</f>
        <v>806490119</v>
      </c>
      <c r="B8">
        <v>806375200</v>
      </c>
      <c r="C8" s="40">
        <f>A8-B8</f>
        <v>114919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hash-tntesaget</cp:lastModifiedBy>
  <cp:lastPrinted>2020-02-05T07:48:03Z</cp:lastPrinted>
  <dcterms:created xsi:type="dcterms:W3CDTF">1996-10-14T23:33:28Z</dcterms:created>
  <dcterms:modified xsi:type="dcterms:W3CDTF">2020-02-05T10:56:09Z</dcterms:modified>
  <cp:category/>
  <cp:version/>
  <cp:contentType/>
  <cp:contentStatus/>
</cp:coreProperties>
</file>