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6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<sst xmlns="http://schemas.openxmlformats.org/spreadsheetml/2006/main" count="116" uniqueCount="106">
  <si>
    <t>Ñ/Ñ</t>
  </si>
  <si>
    <t>N</t>
  </si>
  <si>
    <t>Դիմորդ</t>
  </si>
  <si>
    <t>Բանկոմատի շահագործում</t>
  </si>
  <si>
    <t>a</t>
  </si>
  <si>
    <t>b</t>
  </si>
  <si>
    <t>Հենակետային վարժարան</t>
  </si>
  <si>
    <t>Այլ մուտքեր</t>
  </si>
  <si>
    <t>ՈՒսման վճարներ առկա ուսուցումից</t>
  </si>
  <si>
    <t>Ուսման վճարներ հեռակա ուսուցումից</t>
  </si>
  <si>
    <t>Ուսման վճարներ մագիստրատուրայից</t>
  </si>
  <si>
    <t>Քոլեջ պետական բյուջերից</t>
  </si>
  <si>
    <t>Քոլեջ վճարովի</t>
  </si>
  <si>
    <t>(ընդամենը գումարը տառերով)</t>
  </si>
  <si>
    <t>Անվանումը</t>
  </si>
  <si>
    <t>Դեղորայք և վիրակապական նյութեր</t>
  </si>
  <si>
    <t>Սննդամթերք</t>
  </si>
  <si>
    <t>Այլ ծախսեր</t>
  </si>
  <si>
    <t>Գործուղումներ</t>
  </si>
  <si>
    <t>դրամաշնորհ</t>
  </si>
  <si>
    <t>Կապ</t>
  </si>
  <si>
    <t>Էլեկտրաէներգիա</t>
  </si>
  <si>
    <t>Վառելիք</t>
  </si>
  <si>
    <t>Ջրմուղ</t>
  </si>
  <si>
    <t>Այլ կոմունալ ծախսեր</t>
  </si>
  <si>
    <t>Հարկեր և տուրքեր</t>
  </si>
  <si>
    <t>Ներկայացուցչական ծախսեր</t>
  </si>
  <si>
    <t>Ղեկավարի ֆոնդ</t>
  </si>
  <si>
    <t>Սարքեր և սարքավորումներ</t>
  </si>
  <si>
    <t>Կապիտալ ներդրումներ և շինարարություն</t>
  </si>
  <si>
    <t>Կրթաթոշակ</t>
  </si>
  <si>
    <t>Ընդամենը</t>
  </si>
  <si>
    <t>տնտես.</t>
  </si>
  <si>
    <t>հոդվածը</t>
  </si>
  <si>
    <t>քոլեջ</t>
  </si>
  <si>
    <t>վճարովի</t>
  </si>
  <si>
    <t>բյուջե</t>
  </si>
  <si>
    <t>հենակետ.</t>
  </si>
  <si>
    <t>վարժարան</t>
  </si>
  <si>
    <t>բուհ</t>
  </si>
  <si>
    <t>դրամաշն.</t>
  </si>
  <si>
    <t>հազ. դրամ</t>
  </si>
  <si>
    <t>մամուլ</t>
  </si>
  <si>
    <t>գիրք  (դասագրքեր, ուսումնական ձեռնարկներ)</t>
  </si>
  <si>
    <t>դիպլոմներ</t>
  </si>
  <si>
    <t>ինտերնետ կապի համար</t>
  </si>
  <si>
    <t>հիմնադրամներին</t>
  </si>
  <si>
    <t>սարքավորումների նորոգում և սպասարկում</t>
  </si>
  <si>
    <t>չնախատեսված ծախսեր</t>
  </si>
  <si>
    <t>ուսանողական գիտական ընկերությանը</t>
  </si>
  <si>
    <t>ուսանողական խորհրդին</t>
  </si>
  <si>
    <t>օգնության ֆոնդ աշխատակիցների համար</t>
  </si>
  <si>
    <t>օգնության ֆոնդ ուսանողների համար</t>
  </si>
  <si>
    <t>ԸՆԴԱՄԵՆԸ</t>
  </si>
  <si>
    <t>այլ</t>
  </si>
  <si>
    <t>Պետական բյուջեից</t>
  </si>
  <si>
    <t>Գույք և սարքավորումներ</t>
  </si>
  <si>
    <t>կադրերի որակավորման բարձրացման,սեմինարների մասնակցության, ծրագրերի ձեռքբերման համար</t>
  </si>
  <si>
    <t>Տրանսպորտ, սպասարկում և փոխադրում</t>
  </si>
  <si>
    <t>տնտեսական ապրանքներ (հանդերձանք, անկողնային պարագաներ, ցուցանակ. ,լուսանկ. և այլն)</t>
  </si>
  <si>
    <t>տնտեսական նյութեր, սանհիգիենիկ պարագաներ</t>
  </si>
  <si>
    <t>նյութեր ուսումնական պրոցեսի համար, թունանյութեր, պարարտանյութեր, սպորտային պարագաներ</t>
  </si>
  <si>
    <t>տպագրական ծախսեր, այդ թվում ուսանողական տոմսեր, ստուգման գրքույկներ</t>
  </si>
  <si>
    <t>Հայցորդներ</t>
  </si>
  <si>
    <t>Մնացորդը տարեսկզբին, այդ թվում`</t>
  </si>
  <si>
    <t>գրենական պիտույքներ, թուղթ</t>
  </si>
  <si>
    <t>ՎՊՀ  հոգաբարձուների  խորհրդի  նախագահ`</t>
  </si>
  <si>
    <t>Համալսարան</t>
  </si>
  <si>
    <t>Քոլեջ</t>
  </si>
  <si>
    <t>Անձեռնմխելի գումար</t>
  </si>
  <si>
    <t xml:space="preserve">Այլ (հոդվ., վարձ, արտաքին գրխ., ուսմ. վճ) </t>
  </si>
  <si>
    <t>Պատճենահանում, տեղեկանքներ</t>
  </si>
  <si>
    <t xml:space="preserve">ՎԱՆԱՁՈՐԻ  ՊԵՏԱԿԱՆ ՀԱՄԱԼՍԱՐԱՆ ՀԻՄՆԱԴՐԱՄԻ  </t>
  </si>
  <si>
    <t>պրակտիկաjի պայմանագրեր դպրոցներում և այլ հաստատություններում</t>
  </si>
  <si>
    <t>արտաքին գրախոսության ծառայությյուններ</t>
  </si>
  <si>
    <t>համակարգչային ծրագրային փաթեթներ և տեղեկատբական համակարգեր</t>
  </si>
  <si>
    <t>անշարժ գույքի, մարզադահլիճների վարձակալության պայմանագրեր</t>
  </si>
  <si>
    <t>ընթացիկ նորոգումների համար շինանյութ և ծառայություն</t>
  </si>
  <si>
    <t>այլ պայմանագրեր (գումարի վերադարձ, միջոցառումներ, գույքի գնահատում, թարգմանություններ և այլն)</t>
  </si>
  <si>
    <t xml:space="preserve">                                                                                                                                                        Հաստատված  է  ՎՊՀ  հոգաբարձուների  խորհրդի</t>
  </si>
  <si>
    <t>Բյուջետային և արտաբյուջետային միջոցների եկամուտների և ծախսերի</t>
  </si>
  <si>
    <t>պարտադիր բուժ զննություն, առողջապահական սոցծրագրեր, բժիշկ-մասնագետների ծառայություններ</t>
  </si>
  <si>
    <t>ֆինանսական գործունեության և դրամաշնորհների աուդիտ</t>
  </si>
  <si>
    <t>լրատվամիջոցներ, գովազդ, հայտարարություն</t>
  </si>
  <si>
    <t>Անաշխատունակության և մայրության նպաստ</t>
  </si>
  <si>
    <t>Աշխատավարձ և դրան հավասարեցված եկամուտներ</t>
  </si>
  <si>
    <t xml:space="preserve">Շնորհներ </t>
  </si>
  <si>
    <t>ՈՒթ հարյուր իննսունհինգ միլիոն երկու հարյուր քսան հազար չորս հարյուր ՀՀ դրամ</t>
  </si>
  <si>
    <t>2019թ.-ի              թիվ           որոշմամբ</t>
  </si>
  <si>
    <t>Շարունակական կրթություն</t>
  </si>
  <si>
    <t xml:space="preserve">հազ. դրամ </t>
  </si>
  <si>
    <t xml:space="preserve"> այդ թվումպետբյուջեից (անապահով և սահմանամերձ բնակավայրերի ուսանողների ուսման վճ.-ի փոխհ.)</t>
  </si>
  <si>
    <t xml:space="preserve">Եկամուտներ </t>
  </si>
  <si>
    <t>Ծախսեր</t>
  </si>
  <si>
    <t>ֆինանսական և ապահովագրական, շինարարությանը առնչվող,տեսչական, լիցենզիայի տրամադրման և այլն</t>
  </si>
  <si>
    <t>2018թ.</t>
  </si>
  <si>
    <t>տոկոս</t>
  </si>
  <si>
    <t>2018թ ՀԱՄԱԽԱՌԸ  ՆԱԽԱՀԱՇՎԻ ԿԱՏԱՐՈՂԱԿԱՆ ՀԱՄԵՄԱՏԱԿԱՆ</t>
  </si>
  <si>
    <t>Ծանութություն</t>
  </si>
  <si>
    <t>գումարն ուղղվել է աշակերտական գույքի  ձեռքբերմանը ):</t>
  </si>
  <si>
    <t xml:space="preserve">Հենակետային վարժարանի 2018թ-ի նախահաշվի մեջ փոփոխություններ կատարելու հետևանքով (կապիտալ նորոգումների </t>
  </si>
  <si>
    <t xml:space="preserve">      Ծախսերի 3-րդ տողի գույք և սարքավորումների հոդվածի գերակատարումը նախահաշվի համեմատ պայմանավորված է </t>
  </si>
  <si>
    <t xml:space="preserve">Ծախսերի 7-րդ տողի գործուղման հոդվածի գերակատարումը նախահաշվի համեմատ պայմանավորված է դրամաշնորհային  </t>
  </si>
  <si>
    <t>ծագրերի շրջանակներում գործուղումների համար փաստացի ստացած գումարներով:</t>
  </si>
  <si>
    <t xml:space="preserve">       Ծախսերի 12-րդ հոդվածի Ջրմուղին հատկացված գումարների գերածախսը պայմանավորված է սանհանգույցները առավել  </t>
  </si>
  <si>
    <t>մաքուր պահելու համար կատարված աշխատանքներով: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</si>
</sst>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0000"/>
    <numFmt numFmtId="191" formatCode="0.0"/>
    <numFmt numFmtId="192" formatCode="00000.0"/>
    <numFmt numFmtId="193" formatCode="00000.00"/>
    <numFmt numFmtId="194" formatCode="#,##0.0"/>
    <numFmt numFmtId="195" formatCode="0.000"/>
    <numFmt numFmtId="196" formatCode="0.0000"/>
    <numFmt numFmtId="197" formatCode="0.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</numFmts>
  <fonts count="51">
    <font>
      <sz val="10"/>
      <name val="Arial"/>
      <family val="0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11"/>
      <name val="Arial Armenian"/>
      <family val="2"/>
    </font>
    <font>
      <b/>
      <u val="single"/>
      <sz val="12"/>
      <name val="Arial Armenian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"/>
    </xf>
    <xf numFmtId="194" fontId="3" fillId="0" borderId="0" xfId="0" applyNumberFormat="1" applyFont="1" applyFill="1" applyAlignment="1">
      <alignment horizontal="center"/>
    </xf>
    <xf numFmtId="194" fontId="3" fillId="0" borderId="0" xfId="0" applyNumberFormat="1" applyFont="1" applyFill="1" applyBorder="1" applyAlignment="1">
      <alignment horizontal="center"/>
    </xf>
    <xf numFmtId="194" fontId="4" fillId="0" borderId="0" xfId="0" applyNumberFormat="1" applyFont="1" applyFill="1" applyAlignment="1">
      <alignment horizontal="center"/>
    </xf>
    <xf numFmtId="194" fontId="4" fillId="0" borderId="0" xfId="0" applyNumberFormat="1" applyFont="1" applyFill="1" applyBorder="1" applyAlignment="1">
      <alignment horizontal="left"/>
    </xf>
    <xf numFmtId="194" fontId="4" fillId="0" borderId="0" xfId="0" applyNumberFormat="1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194" fontId="1" fillId="0" borderId="0" xfId="0" applyNumberFormat="1" applyFont="1" applyFill="1" applyBorder="1" applyAlignment="1">
      <alignment horizontal="left"/>
    </xf>
    <xf numFmtId="194" fontId="1" fillId="0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94" fontId="4" fillId="0" borderId="13" xfId="0" applyNumberFormat="1" applyFont="1" applyFill="1" applyBorder="1" applyAlignment="1">
      <alignment horizontal="center"/>
    </xf>
    <xf numFmtId="194" fontId="4" fillId="0" borderId="12" xfId="0" applyNumberFormat="1" applyFont="1" applyFill="1" applyBorder="1" applyAlignment="1">
      <alignment horizontal="center"/>
    </xf>
    <xf numFmtId="194" fontId="4" fillId="0" borderId="14" xfId="0" applyNumberFormat="1" applyFont="1" applyFill="1" applyBorder="1" applyAlignment="1">
      <alignment horizontal="center"/>
    </xf>
    <xf numFmtId="194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194" fontId="4" fillId="0" borderId="18" xfId="0" applyNumberFormat="1" applyFont="1" applyFill="1" applyBorder="1" applyAlignment="1">
      <alignment horizontal="center"/>
    </xf>
    <xf numFmtId="194" fontId="4" fillId="0" borderId="17" xfId="0" applyNumberFormat="1" applyFont="1" applyFill="1" applyBorder="1" applyAlignment="1">
      <alignment horizontal="center"/>
    </xf>
    <xf numFmtId="194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94" fontId="0" fillId="0" borderId="10" xfId="0" applyNumberFormat="1" applyFont="1" applyFill="1" applyBorder="1" applyAlignment="1">
      <alignment/>
    </xf>
    <xf numFmtId="194" fontId="0" fillId="0" borderId="10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/>
    </xf>
    <xf numFmtId="194" fontId="8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19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94" fontId="0" fillId="0" borderId="24" xfId="0" applyNumberFormat="1" applyFont="1" applyFill="1" applyBorder="1" applyAlignment="1">
      <alignment/>
    </xf>
    <xf numFmtId="194" fontId="0" fillId="0" borderId="0" xfId="0" applyNumberFormat="1" applyFont="1" applyFill="1" applyAlignment="1">
      <alignment/>
    </xf>
    <xf numFmtId="194" fontId="1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/>
    </xf>
    <xf numFmtId="194" fontId="11" fillId="0" borderId="10" xfId="0" applyNumberFormat="1" applyFont="1" applyFill="1" applyBorder="1" applyAlignment="1">
      <alignment/>
    </xf>
    <xf numFmtId="194" fontId="11" fillId="0" borderId="0" xfId="0" applyNumberFormat="1" applyFont="1" applyFill="1" applyAlignment="1">
      <alignment/>
    </xf>
    <xf numFmtId="194" fontId="1" fillId="0" borderId="0" xfId="0" applyNumberFormat="1" applyFont="1" applyFill="1" applyAlignment="1">
      <alignment horizontal="center"/>
    </xf>
    <xf numFmtId="194" fontId="5" fillId="0" borderId="0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left"/>
    </xf>
    <xf numFmtId="194" fontId="1" fillId="0" borderId="0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horizontal="left"/>
    </xf>
    <xf numFmtId="3" fontId="2" fillId="0" borderId="26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left"/>
    </xf>
    <xf numFmtId="194" fontId="1" fillId="0" borderId="27" xfId="0" applyNumberFormat="1" applyFont="1" applyFill="1" applyBorder="1" applyAlignment="1">
      <alignment/>
    </xf>
    <xf numFmtId="194" fontId="1" fillId="0" borderId="27" xfId="0" applyNumberFormat="1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/>
    </xf>
    <xf numFmtId="194" fontId="4" fillId="0" borderId="27" xfId="0" applyNumberFormat="1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 horizontal="center"/>
    </xf>
    <xf numFmtId="194" fontId="4" fillId="0" borderId="27" xfId="0" applyNumberFormat="1" applyFont="1" applyFill="1" applyBorder="1" applyAlignment="1">
      <alignment/>
    </xf>
    <xf numFmtId="194" fontId="6" fillId="0" borderId="2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/>
    </xf>
    <xf numFmtId="194" fontId="1" fillId="0" borderId="10" xfId="0" applyNumberFormat="1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3" fontId="2" fillId="0" borderId="26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194" fontId="0" fillId="0" borderId="29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left"/>
    </xf>
    <xf numFmtId="3" fontId="1" fillId="0" borderId="34" xfId="0" applyNumberFormat="1" applyFont="1" applyFill="1" applyBorder="1" applyAlignment="1">
      <alignment horizontal="left"/>
    </xf>
    <xf numFmtId="3" fontId="12" fillId="0" borderId="19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left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194" fontId="1" fillId="0" borderId="37" xfId="0" applyNumberFormat="1" applyFont="1" applyFill="1" applyBorder="1" applyAlignment="1">
      <alignment horizontal="center" vertical="center"/>
    </xf>
    <xf numFmtId="194" fontId="1" fillId="0" borderId="38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.140625" style="40" bestFit="1" customWidth="1"/>
    <col min="2" max="2" width="9.140625" style="40" customWidth="1"/>
    <col min="3" max="3" width="34.421875" style="40" customWidth="1"/>
    <col min="4" max="4" width="9.140625" style="40" customWidth="1"/>
    <col min="5" max="5" width="8.00390625" style="50" customWidth="1"/>
    <col min="6" max="6" width="10.7109375" style="45" customWidth="1"/>
    <col min="7" max="7" width="11.57421875" style="45" customWidth="1"/>
    <col min="8" max="8" width="14.140625" style="45" customWidth="1"/>
    <col min="9" max="9" width="12.00390625" style="45" bestFit="1" customWidth="1"/>
    <col min="10" max="10" width="8.7109375" style="45" customWidth="1"/>
    <col min="11" max="11" width="10.7109375" style="45" customWidth="1"/>
    <col min="12" max="12" width="8.421875" style="40" customWidth="1"/>
    <col min="13" max="13" width="8.8515625" style="71" customWidth="1"/>
    <col min="14" max="16384" width="9.140625" style="40" customWidth="1"/>
  </cols>
  <sheetData>
    <row r="1" spans="1:11" ht="18.75" customHeight="1">
      <c r="A1" s="43"/>
      <c r="B1" s="76" t="s">
        <v>79</v>
      </c>
      <c r="C1" s="76"/>
      <c r="D1" s="76"/>
      <c r="E1" s="76"/>
      <c r="F1" s="76"/>
      <c r="G1" s="76"/>
      <c r="H1" s="76"/>
      <c r="I1" s="76"/>
      <c r="J1" s="76"/>
      <c r="K1" s="76"/>
    </row>
    <row r="2" spans="1:11" ht="18.75" customHeight="1">
      <c r="A2" s="43"/>
      <c r="B2" s="76" t="s">
        <v>88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18.75" customHeight="1">
      <c r="A3" s="43"/>
      <c r="B3" s="76" t="s">
        <v>66</v>
      </c>
      <c r="C3" s="76"/>
      <c r="D3" s="76"/>
      <c r="E3" s="76"/>
      <c r="F3" s="76"/>
      <c r="G3" s="76"/>
      <c r="H3" s="76"/>
      <c r="I3" s="76"/>
      <c r="J3" s="76"/>
      <c r="K3" s="76"/>
    </row>
    <row r="4" spans="8:11" ht="18" customHeight="1">
      <c r="H4" s="82"/>
      <c r="I4" s="82"/>
      <c r="J4" s="82"/>
      <c r="K4" s="82"/>
    </row>
    <row r="5" spans="1:11" ht="18" customHeight="1">
      <c r="A5" s="108" t="s">
        <v>87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8" customHeight="1">
      <c r="A6" s="41"/>
      <c r="B6" s="109" t="s">
        <v>13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8" customHeight="1">
      <c r="A7" s="110" t="s">
        <v>72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8" customHeight="1">
      <c r="A8" s="110" t="s">
        <v>97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8" customHeight="1">
      <c r="A9" s="111" t="s">
        <v>80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9.75" customHeight="1">
      <c r="A10" s="41"/>
      <c r="B10" s="1"/>
      <c r="C10" s="1"/>
      <c r="D10" s="1"/>
      <c r="E10" s="4"/>
      <c r="F10" s="2"/>
      <c r="G10" s="2"/>
      <c r="H10" s="2"/>
      <c r="I10" s="2"/>
      <c r="J10" s="3"/>
      <c r="K10" s="51"/>
    </row>
    <row r="11" spans="1:11" ht="16.5" customHeight="1">
      <c r="A11" s="38"/>
      <c r="B11" s="86" t="s">
        <v>92</v>
      </c>
      <c r="C11" s="87"/>
      <c r="D11" s="87"/>
      <c r="E11" s="87"/>
      <c r="F11" s="87"/>
      <c r="G11" s="87"/>
      <c r="H11" s="54" t="s">
        <v>90</v>
      </c>
      <c r="I11" s="54" t="s">
        <v>90</v>
      </c>
      <c r="J11" s="54"/>
      <c r="K11" s="10"/>
    </row>
    <row r="12" spans="1:11" ht="16.5" customHeight="1">
      <c r="A12" s="38"/>
      <c r="B12" s="88"/>
      <c r="C12" s="89"/>
      <c r="D12" s="89"/>
      <c r="E12" s="89"/>
      <c r="F12" s="89"/>
      <c r="G12" s="89"/>
      <c r="H12" s="69">
        <f>H13+H17+H18+H20+H22+H24+H25+H32+H33+H34</f>
        <v>895220.3799999999</v>
      </c>
      <c r="I12" s="69">
        <f>I13+I17+I18+I20+I22+I24+I25+I32+I33+I34</f>
        <v>916878.2999999999</v>
      </c>
      <c r="J12" s="69">
        <f>H12/I12*100</f>
        <v>97.63786317115368</v>
      </c>
      <c r="K12" s="10"/>
    </row>
    <row r="13" spans="1:11" ht="15.75" customHeight="1">
      <c r="A13" s="38"/>
      <c r="B13" s="77" t="s">
        <v>64</v>
      </c>
      <c r="C13" s="78"/>
      <c r="D13" s="62"/>
      <c r="E13" s="62"/>
      <c r="F13" s="63"/>
      <c r="G13" s="59"/>
      <c r="H13" s="46">
        <f>H16+H15+H14</f>
        <v>40679.8</v>
      </c>
      <c r="I13" s="46">
        <f>I16+I15+I14</f>
        <v>40679.8</v>
      </c>
      <c r="J13" s="69"/>
      <c r="K13" s="10"/>
    </row>
    <row r="14" spans="1:11" ht="15.75" customHeight="1">
      <c r="A14" s="38"/>
      <c r="B14" s="61"/>
      <c r="C14" s="55" t="s">
        <v>67</v>
      </c>
      <c r="D14" s="62"/>
      <c r="E14" s="62"/>
      <c r="F14" s="63"/>
      <c r="G14" s="64"/>
      <c r="H14" s="46">
        <v>40449.8</v>
      </c>
      <c r="I14" s="46">
        <v>40449.8</v>
      </c>
      <c r="J14" s="69"/>
      <c r="K14" s="10"/>
    </row>
    <row r="15" spans="1:11" ht="15.75" customHeight="1">
      <c r="A15" s="38"/>
      <c r="B15" s="8"/>
      <c r="C15" s="55" t="s">
        <v>68</v>
      </c>
      <c r="D15" s="62"/>
      <c r="E15" s="62"/>
      <c r="F15" s="63"/>
      <c r="G15" s="64"/>
      <c r="H15" s="46">
        <v>230</v>
      </c>
      <c r="I15" s="46">
        <v>230</v>
      </c>
      <c r="J15" s="69"/>
      <c r="K15" s="10"/>
    </row>
    <row r="16" spans="1:11" ht="15.75" customHeight="1" hidden="1">
      <c r="A16" s="38"/>
      <c r="B16" s="65"/>
      <c r="C16" s="58" t="s">
        <v>69</v>
      </c>
      <c r="D16" s="56"/>
      <c r="E16" s="56"/>
      <c r="F16" s="9"/>
      <c r="G16" s="47"/>
      <c r="H16" s="46">
        <v>0</v>
      </c>
      <c r="I16" s="46">
        <v>0</v>
      </c>
      <c r="J16" s="69" t="e">
        <f aca="true" t="shared" si="0" ref="J16:J34">H16/I16*100</f>
        <v>#DIV/0!</v>
      </c>
      <c r="K16" s="10"/>
    </row>
    <row r="17" spans="1:11" ht="15.75" customHeight="1">
      <c r="A17" s="38">
        <v>1</v>
      </c>
      <c r="B17" s="77" t="s">
        <v>55</v>
      </c>
      <c r="C17" s="78"/>
      <c r="D17" s="62"/>
      <c r="E17" s="62"/>
      <c r="F17" s="63"/>
      <c r="G17" s="59"/>
      <c r="H17" s="46">
        <f>152203.5+16107.3+3477.4</f>
        <v>171788.19999999998</v>
      </c>
      <c r="I17" s="46">
        <v>167925.4</v>
      </c>
      <c r="J17" s="69">
        <f t="shared" si="0"/>
        <v>102.30030716020326</v>
      </c>
      <c r="K17" s="10"/>
    </row>
    <row r="18" spans="1:11" ht="15.75" customHeight="1">
      <c r="A18" s="38">
        <v>2</v>
      </c>
      <c r="B18" s="79" t="s">
        <v>8</v>
      </c>
      <c r="C18" s="80"/>
      <c r="D18" s="56"/>
      <c r="E18" s="56"/>
      <c r="F18" s="5"/>
      <c r="G18" s="47"/>
      <c r="H18" s="46">
        <f>273716.7+2185+18690+53</f>
        <v>294644.7</v>
      </c>
      <c r="I18" s="46">
        <v>305000</v>
      </c>
      <c r="J18" s="69">
        <f t="shared" si="0"/>
        <v>96.60481967213114</v>
      </c>
      <c r="K18" s="10"/>
    </row>
    <row r="19" spans="1:11" ht="15.75" customHeight="1">
      <c r="A19" s="38"/>
      <c r="B19" s="83" t="s">
        <v>91</v>
      </c>
      <c r="C19" s="84"/>
      <c r="D19" s="84"/>
      <c r="E19" s="84"/>
      <c r="F19" s="84"/>
      <c r="G19" s="85"/>
      <c r="H19" s="46">
        <f>18690+53</f>
        <v>18743</v>
      </c>
      <c r="I19" s="46"/>
      <c r="J19" s="69"/>
      <c r="K19" s="10"/>
    </row>
    <row r="20" spans="1:11" ht="15.75" customHeight="1">
      <c r="A20" s="38">
        <v>3</v>
      </c>
      <c r="B20" s="77" t="s">
        <v>9</v>
      </c>
      <c r="C20" s="101"/>
      <c r="D20" s="56"/>
      <c r="E20" s="56"/>
      <c r="F20" s="5"/>
      <c r="G20" s="47"/>
      <c r="H20" s="46">
        <f>209728+2682.5</f>
        <v>212410.5</v>
      </c>
      <c r="I20" s="46">
        <v>210000</v>
      </c>
      <c r="J20" s="69">
        <f t="shared" si="0"/>
        <v>101.14785714285715</v>
      </c>
      <c r="K20" s="10"/>
    </row>
    <row r="21" spans="1:11" ht="15.75" customHeight="1">
      <c r="A21" s="38"/>
      <c r="B21" s="83" t="s">
        <v>91</v>
      </c>
      <c r="C21" s="84"/>
      <c r="D21" s="84"/>
      <c r="E21" s="84"/>
      <c r="F21" s="84"/>
      <c r="G21" s="85"/>
      <c r="H21" s="46">
        <v>2682.5</v>
      </c>
      <c r="I21" s="46"/>
      <c r="J21" s="69"/>
      <c r="K21" s="10"/>
    </row>
    <row r="22" spans="1:11" ht="15.75" customHeight="1">
      <c r="A22" s="38">
        <v>4</v>
      </c>
      <c r="B22" s="77" t="s">
        <v>10</v>
      </c>
      <c r="C22" s="78"/>
      <c r="D22" s="56"/>
      <c r="E22" s="56"/>
      <c r="F22" s="5"/>
      <c r="G22" s="47"/>
      <c r="H22" s="46">
        <f>28165.9+555</f>
        <v>28720.9</v>
      </c>
      <c r="I22" s="46">
        <v>37000</v>
      </c>
      <c r="J22" s="69">
        <f t="shared" si="0"/>
        <v>77.62405405405406</v>
      </c>
      <c r="K22" s="10"/>
    </row>
    <row r="23" spans="1:11" ht="15.75" customHeight="1">
      <c r="A23" s="38"/>
      <c r="B23" s="83" t="s">
        <v>91</v>
      </c>
      <c r="C23" s="84"/>
      <c r="D23" s="84"/>
      <c r="E23" s="84"/>
      <c r="F23" s="84"/>
      <c r="G23" s="85"/>
      <c r="H23" s="46">
        <v>555</v>
      </c>
      <c r="I23" s="46"/>
      <c r="J23" s="69"/>
      <c r="K23" s="10"/>
    </row>
    <row r="24" spans="1:11" ht="15.75" customHeight="1">
      <c r="A24" s="38">
        <v>5</v>
      </c>
      <c r="B24" s="77" t="s">
        <v>63</v>
      </c>
      <c r="C24" s="78"/>
      <c r="D24" s="62"/>
      <c r="E24" s="62"/>
      <c r="F24" s="66"/>
      <c r="G24" s="59"/>
      <c r="H24" s="46">
        <f>282+1512</f>
        <v>1794</v>
      </c>
      <c r="I24" s="46">
        <v>1950</v>
      </c>
      <c r="J24" s="69">
        <f t="shared" si="0"/>
        <v>92</v>
      </c>
      <c r="K24" s="10"/>
    </row>
    <row r="25" spans="1:11" ht="15.75" customHeight="1">
      <c r="A25" s="38">
        <v>6</v>
      </c>
      <c r="B25" s="77" t="s">
        <v>7</v>
      </c>
      <c r="C25" s="78"/>
      <c r="D25" s="62"/>
      <c r="E25" s="62"/>
      <c r="F25" s="66"/>
      <c r="G25" s="59"/>
      <c r="H25" s="46">
        <f>H26+H27+H28+H29+H30+H31</f>
        <v>33150.08</v>
      </c>
      <c r="I25" s="46">
        <f>I26+I27+I28+I29+I30+I31</f>
        <v>46350.1</v>
      </c>
      <c r="J25" s="69">
        <f t="shared" si="0"/>
        <v>71.52105389200887</v>
      </c>
      <c r="K25" s="10"/>
    </row>
    <row r="26" spans="1:11" ht="15.75" customHeight="1">
      <c r="A26" s="38"/>
      <c r="B26" s="26">
        <v>1</v>
      </c>
      <c r="C26" s="55" t="s">
        <v>2</v>
      </c>
      <c r="D26" s="62"/>
      <c r="E26" s="62"/>
      <c r="F26" s="66"/>
      <c r="G26" s="60"/>
      <c r="H26" s="46">
        <v>824.5</v>
      </c>
      <c r="I26" s="46">
        <v>900</v>
      </c>
      <c r="J26" s="69">
        <f t="shared" si="0"/>
        <v>91.61111111111111</v>
      </c>
      <c r="K26" s="10"/>
    </row>
    <row r="27" spans="1:11" ht="15.75" customHeight="1">
      <c r="A27" s="38"/>
      <c r="B27" s="11">
        <v>2</v>
      </c>
      <c r="C27" s="57" t="s">
        <v>89</v>
      </c>
      <c r="D27" s="56"/>
      <c r="E27" s="56"/>
      <c r="F27" s="5"/>
      <c r="G27" s="37"/>
      <c r="H27" s="46">
        <f>1617.24</f>
        <v>1617.24</v>
      </c>
      <c r="I27" s="46">
        <v>2900</v>
      </c>
      <c r="J27" s="69">
        <f t="shared" si="0"/>
        <v>55.766896551724145</v>
      </c>
      <c r="K27" s="10"/>
    </row>
    <row r="28" spans="1:11" ht="15.75" customHeight="1">
      <c r="A28" s="38"/>
      <c r="B28" s="11">
        <v>3</v>
      </c>
      <c r="C28" s="55" t="s">
        <v>86</v>
      </c>
      <c r="D28" s="62"/>
      <c r="E28" s="62"/>
      <c r="F28" s="66"/>
      <c r="G28" s="60"/>
      <c r="H28" s="46">
        <f>2772.6+105.9+6735.1+10113+55.7</f>
        <v>19782.3</v>
      </c>
      <c r="I28" s="46">
        <v>28450</v>
      </c>
      <c r="J28" s="69">
        <f t="shared" si="0"/>
        <v>69.5335676625659</v>
      </c>
      <c r="K28" s="10"/>
    </row>
    <row r="29" spans="1:11" ht="15.75" customHeight="1">
      <c r="A29" s="38"/>
      <c r="B29" s="11">
        <v>4</v>
      </c>
      <c r="C29" s="57" t="s">
        <v>71</v>
      </c>
      <c r="D29" s="56"/>
      <c r="E29" s="56"/>
      <c r="F29" s="5"/>
      <c r="G29" s="37"/>
      <c r="H29" s="46">
        <f>458</f>
        <v>458</v>
      </c>
      <c r="I29" s="46">
        <v>500.1</v>
      </c>
      <c r="J29" s="69">
        <f t="shared" si="0"/>
        <v>91.58168366326734</v>
      </c>
      <c r="K29" s="10"/>
    </row>
    <row r="30" spans="1:11" ht="15.75" customHeight="1">
      <c r="A30" s="38"/>
      <c r="B30" s="11">
        <v>5</v>
      </c>
      <c r="C30" s="55" t="s">
        <v>3</v>
      </c>
      <c r="D30" s="62"/>
      <c r="E30" s="62"/>
      <c r="F30" s="66"/>
      <c r="G30" s="60"/>
      <c r="H30" s="46">
        <f>650</f>
        <v>650</v>
      </c>
      <c r="I30" s="46">
        <v>600</v>
      </c>
      <c r="J30" s="69">
        <f t="shared" si="0"/>
        <v>108.33333333333333</v>
      </c>
      <c r="K30" s="10"/>
    </row>
    <row r="31" spans="1:11" ht="15.75" customHeight="1">
      <c r="A31" s="38"/>
      <c r="B31" s="67">
        <v>6</v>
      </c>
      <c r="C31" s="57" t="s">
        <v>70</v>
      </c>
      <c r="D31" s="56"/>
      <c r="E31" s="56"/>
      <c r="F31" s="5"/>
      <c r="G31" s="37"/>
      <c r="H31" s="46">
        <f>4807.22+449.32+1833.5+391.5+100+322.3+323+763.9+566.4+218.3+42.6</f>
        <v>9818.039999999999</v>
      </c>
      <c r="I31" s="46">
        <v>13000</v>
      </c>
      <c r="J31" s="69">
        <f t="shared" si="0"/>
        <v>75.5233846153846</v>
      </c>
      <c r="K31" s="10"/>
    </row>
    <row r="32" spans="1:11" ht="15.75" customHeight="1">
      <c r="A32" s="38">
        <v>7</v>
      </c>
      <c r="B32" s="77" t="s">
        <v>6</v>
      </c>
      <c r="C32" s="78"/>
      <c r="D32" s="62"/>
      <c r="E32" s="62"/>
      <c r="F32" s="68"/>
      <c r="G32" s="59"/>
      <c r="H32" s="46">
        <f>79317.9+706.3</f>
        <v>80024.2</v>
      </c>
      <c r="I32" s="46">
        <v>80436</v>
      </c>
      <c r="J32" s="69">
        <f t="shared" si="0"/>
        <v>99.48804018101347</v>
      </c>
      <c r="K32" s="10"/>
    </row>
    <row r="33" spans="1:11" ht="15.75" customHeight="1">
      <c r="A33" s="38">
        <v>8</v>
      </c>
      <c r="B33" s="79" t="s">
        <v>11</v>
      </c>
      <c r="C33" s="80"/>
      <c r="D33" s="56"/>
      <c r="E33" s="56"/>
      <c r="F33" s="12"/>
      <c r="G33" s="47"/>
      <c r="H33" s="46">
        <f>25054+5512</f>
        <v>30566</v>
      </c>
      <c r="I33" s="46">
        <v>27137</v>
      </c>
      <c r="J33" s="69">
        <f>H33/I33*100</f>
        <v>112.6358845856211</v>
      </c>
      <c r="K33" s="10"/>
    </row>
    <row r="34" spans="1:11" ht="15.75" customHeight="1">
      <c r="A34" s="38">
        <v>9</v>
      </c>
      <c r="B34" s="8" t="s">
        <v>12</v>
      </c>
      <c r="C34" s="55"/>
      <c r="D34" s="62"/>
      <c r="E34" s="62"/>
      <c r="F34" s="68"/>
      <c r="G34" s="64"/>
      <c r="H34" s="46">
        <f>1096+346</f>
        <v>1442</v>
      </c>
      <c r="I34" s="46">
        <v>400</v>
      </c>
      <c r="J34" s="69">
        <f>H34/I34*100</f>
        <v>360.5</v>
      </c>
      <c r="K34" s="10"/>
    </row>
    <row r="35" spans="1:11" ht="15" customHeight="1">
      <c r="A35" s="43"/>
      <c r="B35" s="13"/>
      <c r="C35" s="13"/>
      <c r="D35" s="10"/>
      <c r="E35" s="6"/>
      <c r="F35" s="12"/>
      <c r="G35" s="12"/>
      <c r="H35" s="12"/>
      <c r="I35" s="12"/>
      <c r="J35" s="12"/>
      <c r="K35" s="10"/>
    </row>
    <row r="36" spans="1:11" ht="15" customHeight="1">
      <c r="A36" s="43"/>
      <c r="B36" s="13"/>
      <c r="C36" s="13"/>
      <c r="D36" s="10"/>
      <c r="E36" s="6"/>
      <c r="F36" s="12"/>
      <c r="G36" s="12"/>
      <c r="H36" s="12"/>
      <c r="I36" s="12"/>
      <c r="J36" s="12"/>
      <c r="K36" s="10"/>
    </row>
    <row r="37" spans="1:11" ht="19.5" customHeight="1" thickBot="1">
      <c r="A37" s="98" t="s">
        <v>93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3" ht="21" customHeight="1">
      <c r="A38" s="14" t="s">
        <v>0</v>
      </c>
      <c r="B38" s="102" t="s">
        <v>14</v>
      </c>
      <c r="C38" s="103"/>
      <c r="D38" s="15" t="s">
        <v>32</v>
      </c>
      <c r="E38" s="16" t="s">
        <v>34</v>
      </c>
      <c r="F38" s="16" t="s">
        <v>34</v>
      </c>
      <c r="G38" s="16" t="s">
        <v>37</v>
      </c>
      <c r="H38" s="17" t="s">
        <v>39</v>
      </c>
      <c r="I38" s="18" t="s">
        <v>39</v>
      </c>
      <c r="J38" s="19" t="s">
        <v>40</v>
      </c>
      <c r="K38" s="106" t="s">
        <v>31</v>
      </c>
      <c r="L38" s="112" t="s">
        <v>95</v>
      </c>
      <c r="M38" s="99" t="s">
        <v>96</v>
      </c>
    </row>
    <row r="39" spans="1:13" ht="21" customHeight="1" thickBot="1">
      <c r="A39" s="20"/>
      <c r="B39" s="104"/>
      <c r="C39" s="105"/>
      <c r="D39" s="21" t="s">
        <v>33</v>
      </c>
      <c r="E39" s="22" t="s">
        <v>35</v>
      </c>
      <c r="F39" s="22" t="s">
        <v>36</v>
      </c>
      <c r="G39" s="22" t="s">
        <v>38</v>
      </c>
      <c r="H39" s="23" t="s">
        <v>35</v>
      </c>
      <c r="I39" s="24" t="s">
        <v>36</v>
      </c>
      <c r="J39" s="44"/>
      <c r="K39" s="107"/>
      <c r="L39" s="112"/>
      <c r="M39" s="100"/>
    </row>
    <row r="40" spans="1:13" ht="21" customHeight="1">
      <c r="A40" s="25">
        <v>1</v>
      </c>
      <c r="B40" s="96" t="s">
        <v>85</v>
      </c>
      <c r="C40" s="97"/>
      <c r="D40" s="26">
        <v>10</v>
      </c>
      <c r="E40" s="48">
        <v>400</v>
      </c>
      <c r="F40" s="27">
        <f>18589.6-400</f>
        <v>18189.6</v>
      </c>
      <c r="G40" s="27">
        <v>70148.5</v>
      </c>
      <c r="H40" s="27">
        <v>467563.2</v>
      </c>
      <c r="I40" s="27">
        <v>124030.5</v>
      </c>
      <c r="J40" s="27">
        <v>6021.4</v>
      </c>
      <c r="K40" s="46">
        <f aca="true" t="shared" si="1" ref="K40:K45">SUM(E40:J40)</f>
        <v>686353.2000000001</v>
      </c>
      <c r="L40" s="70">
        <v>678916.5</v>
      </c>
      <c r="M40" s="72">
        <f>K40/L40*100</f>
        <v>101.09537770845162</v>
      </c>
    </row>
    <row r="41" spans="1:13" ht="21" customHeight="1">
      <c r="A41" s="28">
        <v>2</v>
      </c>
      <c r="B41" s="93" t="s">
        <v>84</v>
      </c>
      <c r="C41" s="94"/>
      <c r="D41" s="29">
        <v>1600</v>
      </c>
      <c r="E41" s="48"/>
      <c r="F41" s="27">
        <v>6.8</v>
      </c>
      <c r="G41" s="27">
        <v>263.4</v>
      </c>
      <c r="H41" s="27">
        <v>846.2</v>
      </c>
      <c r="I41" s="27">
        <v>500</v>
      </c>
      <c r="J41" s="27"/>
      <c r="K41" s="46">
        <f t="shared" si="1"/>
        <v>1616.4</v>
      </c>
      <c r="L41" s="70">
        <v>2185</v>
      </c>
      <c r="M41" s="72">
        <f aca="true" t="shared" si="2" ref="M41:M61">K41/L41*100</f>
        <v>73.9771167048055</v>
      </c>
    </row>
    <row r="42" spans="1:13" ht="21" customHeight="1">
      <c r="A42" s="28">
        <v>3</v>
      </c>
      <c r="B42" s="93" t="s">
        <v>56</v>
      </c>
      <c r="C42" s="94"/>
      <c r="D42" s="29">
        <v>2200</v>
      </c>
      <c r="E42" s="48"/>
      <c r="F42" s="27"/>
      <c r="G42" s="27">
        <v>4583.6</v>
      </c>
      <c r="H42" s="27">
        <v>262.4</v>
      </c>
      <c r="I42" s="27"/>
      <c r="J42" s="27"/>
      <c r="K42" s="46">
        <f t="shared" si="1"/>
        <v>4846</v>
      </c>
      <c r="L42" s="70">
        <v>1000</v>
      </c>
      <c r="M42" s="72">
        <f t="shared" si="2"/>
        <v>484.6</v>
      </c>
    </row>
    <row r="43" spans="1:13" ht="21" customHeight="1">
      <c r="A43" s="28">
        <v>4</v>
      </c>
      <c r="B43" s="93" t="s">
        <v>15</v>
      </c>
      <c r="C43" s="94"/>
      <c r="D43" s="29">
        <v>2400</v>
      </c>
      <c r="E43" s="48"/>
      <c r="F43" s="27">
        <v>12</v>
      </c>
      <c r="G43" s="27">
        <v>20</v>
      </c>
      <c r="H43" s="27">
        <f>370-102.1</f>
        <v>267.9</v>
      </c>
      <c r="I43" s="27">
        <v>48</v>
      </c>
      <c r="J43" s="27"/>
      <c r="K43" s="46">
        <f t="shared" si="1"/>
        <v>347.9</v>
      </c>
      <c r="L43" s="70">
        <v>450</v>
      </c>
      <c r="M43" s="72">
        <f t="shared" si="2"/>
        <v>77.3111111111111</v>
      </c>
    </row>
    <row r="44" spans="1:13" ht="21" customHeight="1">
      <c r="A44" s="28">
        <v>5</v>
      </c>
      <c r="B44" s="93" t="s">
        <v>16</v>
      </c>
      <c r="C44" s="94"/>
      <c r="D44" s="29">
        <v>2500</v>
      </c>
      <c r="E44" s="48"/>
      <c r="F44" s="27"/>
      <c r="G44" s="27"/>
      <c r="H44" s="27">
        <v>2040.8</v>
      </c>
      <c r="I44" s="27"/>
      <c r="J44" s="27"/>
      <c r="K44" s="46">
        <f t="shared" si="1"/>
        <v>2040.8</v>
      </c>
      <c r="L44" s="70">
        <v>2400</v>
      </c>
      <c r="M44" s="72">
        <f t="shared" si="2"/>
        <v>85.03333333333333</v>
      </c>
    </row>
    <row r="45" spans="1:13" ht="21" customHeight="1">
      <c r="A45" s="28">
        <v>6</v>
      </c>
      <c r="B45" s="93" t="s">
        <v>17</v>
      </c>
      <c r="C45" s="94"/>
      <c r="D45" s="29">
        <v>2600</v>
      </c>
      <c r="E45" s="48"/>
      <c r="F45" s="27">
        <f>700+70.6</f>
        <v>770.6</v>
      </c>
      <c r="G45" s="27">
        <f>2615-1941.3+200</f>
        <v>873.7</v>
      </c>
      <c r="H45" s="27">
        <f>63810-513-3680-10982.1</f>
        <v>48634.9</v>
      </c>
      <c r="I45" s="27">
        <f>8172+453</f>
        <v>8625</v>
      </c>
      <c r="J45" s="27"/>
      <c r="K45" s="46">
        <f t="shared" si="1"/>
        <v>58904.200000000004</v>
      </c>
      <c r="L45" s="70">
        <v>71557</v>
      </c>
      <c r="M45" s="72">
        <f t="shared" si="2"/>
        <v>82.31787246530739</v>
      </c>
    </row>
    <row r="46" spans="1:13" ht="21" customHeight="1">
      <c r="A46" s="28">
        <v>7</v>
      </c>
      <c r="B46" s="93" t="s">
        <v>18</v>
      </c>
      <c r="C46" s="94"/>
      <c r="D46" s="29"/>
      <c r="E46" s="49"/>
      <c r="F46" s="30"/>
      <c r="G46" s="30"/>
      <c r="H46" s="30"/>
      <c r="I46" s="30"/>
      <c r="J46" s="31"/>
      <c r="K46" s="31">
        <f>K47+K48</f>
        <v>21681.199999999997</v>
      </c>
      <c r="L46" s="70">
        <v>18950</v>
      </c>
      <c r="M46" s="72">
        <f t="shared" si="2"/>
        <v>114.4126649076517</v>
      </c>
    </row>
    <row r="47" spans="1:13" ht="21" customHeight="1">
      <c r="A47" s="28"/>
      <c r="B47" s="32" t="s">
        <v>4</v>
      </c>
      <c r="C47" s="33" t="s">
        <v>19</v>
      </c>
      <c r="D47" s="29">
        <v>2665</v>
      </c>
      <c r="E47" s="48"/>
      <c r="F47" s="27"/>
      <c r="G47" s="27"/>
      <c r="H47" s="27"/>
      <c r="I47" s="27"/>
      <c r="J47" s="27">
        <v>14113.9</v>
      </c>
      <c r="K47" s="46">
        <f aca="true" t="shared" si="3" ref="K47:K60">SUM(E47:J47)</f>
        <v>14113.9</v>
      </c>
      <c r="L47" s="70"/>
      <c r="M47" s="72"/>
    </row>
    <row r="48" spans="1:13" ht="21" customHeight="1">
      <c r="A48" s="28"/>
      <c r="B48" s="32" t="s">
        <v>5</v>
      </c>
      <c r="C48" s="33" t="s">
        <v>54</v>
      </c>
      <c r="D48" s="29">
        <v>2665</v>
      </c>
      <c r="E48" s="48"/>
      <c r="F48" s="27">
        <v>50</v>
      </c>
      <c r="G48" s="27">
        <v>55</v>
      </c>
      <c r="H48" s="27">
        <f>40.4+5421.9</f>
        <v>5462.299999999999</v>
      </c>
      <c r="I48" s="27">
        <v>2000</v>
      </c>
      <c r="J48" s="27"/>
      <c r="K48" s="46">
        <f t="shared" si="3"/>
        <v>7567.299999999999</v>
      </c>
      <c r="L48" s="70"/>
      <c r="M48" s="72"/>
    </row>
    <row r="49" spans="1:13" ht="21" customHeight="1">
      <c r="A49" s="28">
        <v>8</v>
      </c>
      <c r="B49" s="93" t="s">
        <v>58</v>
      </c>
      <c r="C49" s="94"/>
      <c r="D49" s="29">
        <v>2800</v>
      </c>
      <c r="E49" s="48"/>
      <c r="F49" s="27"/>
      <c r="G49" s="34"/>
      <c r="H49" s="27">
        <f>2622.1+1400-40.4</f>
        <v>3981.7</v>
      </c>
      <c r="I49" s="27">
        <v>1600</v>
      </c>
      <c r="J49" s="27"/>
      <c r="K49" s="46">
        <f t="shared" si="3"/>
        <v>5581.7</v>
      </c>
      <c r="L49" s="70">
        <v>4600</v>
      </c>
      <c r="M49" s="72">
        <f t="shared" si="2"/>
        <v>121.34130434782608</v>
      </c>
    </row>
    <row r="50" spans="1:13" ht="21" customHeight="1">
      <c r="A50" s="28">
        <v>9</v>
      </c>
      <c r="B50" s="93" t="s">
        <v>20</v>
      </c>
      <c r="C50" s="94"/>
      <c r="D50" s="29">
        <v>3000</v>
      </c>
      <c r="E50" s="48"/>
      <c r="F50" s="27">
        <v>80</v>
      </c>
      <c r="G50" s="27">
        <v>180</v>
      </c>
      <c r="H50" s="27">
        <v>2000</v>
      </c>
      <c r="I50" s="27">
        <f>1400+155</f>
        <v>1555</v>
      </c>
      <c r="J50" s="27"/>
      <c r="K50" s="46">
        <f t="shared" si="3"/>
        <v>3815</v>
      </c>
      <c r="L50" s="70">
        <v>3660</v>
      </c>
      <c r="M50" s="72">
        <f t="shared" si="2"/>
        <v>104.23497267759562</v>
      </c>
    </row>
    <row r="51" spans="1:13" ht="21" customHeight="1">
      <c r="A51" s="28">
        <v>10</v>
      </c>
      <c r="B51" s="93" t="s">
        <v>21</v>
      </c>
      <c r="C51" s="94"/>
      <c r="D51" s="29">
        <v>3500</v>
      </c>
      <c r="E51" s="48"/>
      <c r="F51" s="27">
        <v>700</v>
      </c>
      <c r="G51" s="27">
        <v>1800</v>
      </c>
      <c r="H51" s="27">
        <v>6300</v>
      </c>
      <c r="I51" s="27">
        <f>4400+161</f>
        <v>4561</v>
      </c>
      <c r="J51" s="27"/>
      <c r="K51" s="46">
        <f t="shared" si="3"/>
        <v>13361</v>
      </c>
      <c r="L51" s="70">
        <v>13000</v>
      </c>
      <c r="M51" s="72">
        <f t="shared" si="2"/>
        <v>102.77692307692308</v>
      </c>
    </row>
    <row r="52" spans="1:13" ht="21" customHeight="1">
      <c r="A52" s="28">
        <v>11</v>
      </c>
      <c r="B52" s="93" t="s">
        <v>22</v>
      </c>
      <c r="C52" s="94"/>
      <c r="D52" s="29">
        <v>3550</v>
      </c>
      <c r="E52" s="48"/>
      <c r="F52" s="27">
        <v>700</v>
      </c>
      <c r="G52" s="27">
        <v>1800</v>
      </c>
      <c r="H52" s="27">
        <v>3746.2</v>
      </c>
      <c r="I52" s="27">
        <v>3746.3</v>
      </c>
      <c r="J52" s="27"/>
      <c r="K52" s="46">
        <f t="shared" si="3"/>
        <v>9992.5</v>
      </c>
      <c r="L52" s="70">
        <v>13000</v>
      </c>
      <c r="M52" s="72">
        <f t="shared" si="2"/>
        <v>76.86538461538461</v>
      </c>
    </row>
    <row r="53" spans="1:13" ht="21" customHeight="1">
      <c r="A53" s="28">
        <v>12</v>
      </c>
      <c r="B53" s="93" t="s">
        <v>23</v>
      </c>
      <c r="C53" s="94"/>
      <c r="D53" s="29">
        <v>3600</v>
      </c>
      <c r="E53" s="48"/>
      <c r="F53" s="27">
        <v>200</v>
      </c>
      <c r="G53" s="27">
        <v>200</v>
      </c>
      <c r="H53" s="27">
        <f>1140+603</f>
        <v>1743</v>
      </c>
      <c r="I53" s="27">
        <v>1000</v>
      </c>
      <c r="J53" s="27"/>
      <c r="K53" s="46">
        <f t="shared" si="3"/>
        <v>3143</v>
      </c>
      <c r="L53" s="70">
        <v>2190</v>
      </c>
      <c r="M53" s="72">
        <f t="shared" si="2"/>
        <v>143.5159817351598</v>
      </c>
    </row>
    <row r="54" spans="1:13" ht="21" customHeight="1">
      <c r="A54" s="28">
        <v>13</v>
      </c>
      <c r="B54" s="93" t="s">
        <v>24</v>
      </c>
      <c r="C54" s="94"/>
      <c r="D54" s="29">
        <v>3700</v>
      </c>
      <c r="E54" s="48"/>
      <c r="F54" s="27">
        <v>50</v>
      </c>
      <c r="G54" s="27">
        <v>100</v>
      </c>
      <c r="H54" s="27">
        <v>390</v>
      </c>
      <c r="I54" s="27">
        <v>200</v>
      </c>
      <c r="J54" s="27"/>
      <c r="K54" s="46">
        <f t="shared" si="3"/>
        <v>740</v>
      </c>
      <c r="L54" s="70">
        <v>740</v>
      </c>
      <c r="M54" s="72">
        <f t="shared" si="2"/>
        <v>100</v>
      </c>
    </row>
    <row r="55" spans="1:13" ht="21" customHeight="1">
      <c r="A55" s="28">
        <v>14</v>
      </c>
      <c r="B55" s="93" t="s">
        <v>25</v>
      </c>
      <c r="C55" s="94"/>
      <c r="D55" s="29">
        <v>4300</v>
      </c>
      <c r="E55" s="48"/>
      <c r="F55" s="27"/>
      <c r="G55" s="27"/>
      <c r="H55" s="27">
        <v>1687</v>
      </c>
      <c r="I55" s="27"/>
      <c r="J55" s="27"/>
      <c r="K55" s="46">
        <f t="shared" si="3"/>
        <v>1687</v>
      </c>
      <c r="L55" s="70">
        <v>4000</v>
      </c>
      <c r="M55" s="72">
        <f t="shared" si="2"/>
        <v>42.175000000000004</v>
      </c>
    </row>
    <row r="56" spans="1:13" ht="21" customHeight="1">
      <c r="A56" s="28">
        <v>15</v>
      </c>
      <c r="B56" s="93" t="s">
        <v>26</v>
      </c>
      <c r="C56" s="94"/>
      <c r="D56" s="29">
        <v>4970</v>
      </c>
      <c r="E56" s="48"/>
      <c r="F56" s="27"/>
      <c r="G56" s="27"/>
      <c r="H56" s="27">
        <v>1405</v>
      </c>
      <c r="I56" s="27"/>
      <c r="J56" s="27"/>
      <c r="K56" s="46">
        <f t="shared" si="3"/>
        <v>1405</v>
      </c>
      <c r="L56" s="70">
        <v>5000</v>
      </c>
      <c r="M56" s="72">
        <f t="shared" si="2"/>
        <v>28.1</v>
      </c>
    </row>
    <row r="57" spans="1:13" ht="21" customHeight="1">
      <c r="A57" s="28">
        <v>16</v>
      </c>
      <c r="B57" s="93" t="s">
        <v>27</v>
      </c>
      <c r="C57" s="94"/>
      <c r="D57" s="29">
        <v>4900</v>
      </c>
      <c r="E57" s="48"/>
      <c r="F57" s="27"/>
      <c r="G57" s="27"/>
      <c r="H57" s="27">
        <v>4604</v>
      </c>
      <c r="I57" s="27"/>
      <c r="J57" s="27"/>
      <c r="K57" s="46">
        <f t="shared" si="3"/>
        <v>4604</v>
      </c>
      <c r="L57" s="70">
        <v>5000</v>
      </c>
      <c r="M57" s="72">
        <f t="shared" si="2"/>
        <v>92.08</v>
      </c>
    </row>
    <row r="58" spans="1:13" ht="21" customHeight="1">
      <c r="A58" s="35">
        <v>17</v>
      </c>
      <c r="B58" s="91" t="s">
        <v>28</v>
      </c>
      <c r="C58" s="91"/>
      <c r="D58" s="29">
        <v>6600</v>
      </c>
      <c r="E58" s="48"/>
      <c r="F58" s="27">
        <v>645</v>
      </c>
      <c r="G58" s="27"/>
      <c r="H58" s="27">
        <f>4000-92</f>
        <v>3908</v>
      </c>
      <c r="I58" s="27">
        <v>3000</v>
      </c>
      <c r="J58" s="27"/>
      <c r="K58" s="46">
        <f t="shared" si="3"/>
        <v>7553</v>
      </c>
      <c r="L58" s="70">
        <v>20850</v>
      </c>
      <c r="M58" s="72">
        <f t="shared" si="2"/>
        <v>36.225419664268586</v>
      </c>
    </row>
    <row r="59" spans="1:13" ht="21" customHeight="1">
      <c r="A59" s="35">
        <v>18</v>
      </c>
      <c r="B59" s="91" t="s">
        <v>29</v>
      </c>
      <c r="C59" s="91"/>
      <c r="D59" s="29">
        <v>7700</v>
      </c>
      <c r="E59" s="48"/>
      <c r="F59" s="27"/>
      <c r="G59" s="27"/>
      <c r="H59" s="27">
        <f>8213-1815.1</f>
        <v>6397.9</v>
      </c>
      <c r="I59" s="27">
        <f>3000+1815.1</f>
        <v>4815.1</v>
      </c>
      <c r="J59" s="27"/>
      <c r="K59" s="46">
        <f t="shared" si="3"/>
        <v>11213</v>
      </c>
      <c r="L59" s="70">
        <v>15000</v>
      </c>
      <c r="M59" s="72">
        <f t="shared" si="2"/>
        <v>74.75333333333334</v>
      </c>
    </row>
    <row r="60" spans="1:13" ht="21" customHeight="1">
      <c r="A60" s="35">
        <v>19</v>
      </c>
      <c r="B60" s="91" t="s">
        <v>30</v>
      </c>
      <c r="C60" s="91"/>
      <c r="D60" s="29">
        <v>1400</v>
      </c>
      <c r="E60" s="48"/>
      <c r="F60" s="27">
        <v>5512</v>
      </c>
      <c r="G60" s="27"/>
      <c r="H60" s="27">
        <f>1640</f>
        <v>1640</v>
      </c>
      <c r="I60" s="27">
        <v>16107.3</v>
      </c>
      <c r="J60" s="27"/>
      <c r="K60" s="46">
        <f t="shared" si="3"/>
        <v>23259.3</v>
      </c>
      <c r="L60" s="70">
        <v>22566.9</v>
      </c>
      <c r="M60" s="72">
        <f t="shared" si="2"/>
        <v>103.0682105207184</v>
      </c>
    </row>
    <row r="61" spans="1:13" ht="21" customHeight="1">
      <c r="A61" s="38"/>
      <c r="B61" s="95" t="s">
        <v>31</v>
      </c>
      <c r="C61" s="95"/>
      <c r="D61" s="11"/>
      <c r="E61" s="48">
        <f aca="true" t="shared" si="4" ref="E61:J61">SUM(E40:E60)</f>
        <v>400</v>
      </c>
      <c r="F61" s="27">
        <f t="shared" si="4"/>
        <v>26915.999999999996</v>
      </c>
      <c r="G61" s="27">
        <f t="shared" si="4"/>
        <v>80024.2</v>
      </c>
      <c r="H61" s="27">
        <f t="shared" si="4"/>
        <v>562880.5</v>
      </c>
      <c r="I61" s="27">
        <f t="shared" si="4"/>
        <v>171788.19999999998</v>
      </c>
      <c r="J61" s="27">
        <f t="shared" si="4"/>
        <v>20135.3</v>
      </c>
      <c r="K61" s="53">
        <f>K40+K41+K42+K43+K44+K45+K46+K49+K50+K51+K52+K53+K54+K55+K56+K57+K58+K59+K60</f>
        <v>862144.2000000001</v>
      </c>
      <c r="L61" s="70">
        <f>SUM(L40:L60)</f>
        <v>885065.4</v>
      </c>
      <c r="M61" s="72">
        <f t="shared" si="2"/>
        <v>97.41022527826757</v>
      </c>
    </row>
    <row r="62" spans="1:11" ht="21" customHeight="1">
      <c r="A62" s="43"/>
      <c r="B62" s="36"/>
      <c r="C62" s="36"/>
      <c r="D62" s="37"/>
      <c r="E62" s="6"/>
      <c r="F62" s="7"/>
      <c r="G62" s="7"/>
      <c r="H62" s="7"/>
      <c r="I62" s="7"/>
      <c r="J62" s="7"/>
      <c r="K62" s="52"/>
    </row>
    <row r="63" spans="1:11" ht="21" customHeight="1">
      <c r="A63" s="43"/>
      <c r="B63" s="36"/>
      <c r="C63" s="36"/>
      <c r="D63" s="37"/>
      <c r="E63" s="6"/>
      <c r="F63" s="7"/>
      <c r="G63" s="7"/>
      <c r="H63" s="7"/>
      <c r="I63" s="7"/>
      <c r="J63" s="7"/>
      <c r="K63" s="52"/>
    </row>
    <row r="64" spans="1:11" ht="18.75" customHeight="1">
      <c r="A64" s="38" t="s">
        <v>1</v>
      </c>
      <c r="B64" s="92" t="s">
        <v>17</v>
      </c>
      <c r="C64" s="92"/>
      <c r="D64" s="92"/>
      <c r="E64" s="92"/>
      <c r="F64" s="92"/>
      <c r="G64" s="92"/>
      <c r="H64" s="92"/>
      <c r="I64" s="73" t="s">
        <v>41</v>
      </c>
      <c r="J64" s="74"/>
      <c r="K64" s="75" t="s">
        <v>96</v>
      </c>
    </row>
    <row r="65" spans="1:11" ht="18.75" customHeight="1">
      <c r="A65" s="38">
        <v>1</v>
      </c>
      <c r="B65" s="81" t="s">
        <v>42</v>
      </c>
      <c r="C65" s="81"/>
      <c r="D65" s="81"/>
      <c r="E65" s="81"/>
      <c r="F65" s="81"/>
      <c r="G65" s="81"/>
      <c r="H65" s="81"/>
      <c r="I65" s="31">
        <v>843</v>
      </c>
      <c r="J65" s="31">
        <v>1195</v>
      </c>
      <c r="K65" s="31">
        <f>I65/J65*100</f>
        <v>70.5439330543933</v>
      </c>
    </row>
    <row r="66" spans="1:11" ht="18.75" customHeight="1">
      <c r="A66" s="38">
        <v>2</v>
      </c>
      <c r="B66" s="81" t="s">
        <v>43</v>
      </c>
      <c r="C66" s="81"/>
      <c r="D66" s="81"/>
      <c r="E66" s="81"/>
      <c r="F66" s="81"/>
      <c r="G66" s="81"/>
      <c r="H66" s="81"/>
      <c r="I66" s="31">
        <f>1468.2+125+125</f>
        <v>1718.2</v>
      </c>
      <c r="J66" s="31">
        <v>3000</v>
      </c>
      <c r="K66" s="31">
        <f aca="true" t="shared" si="5" ref="K66:K92">I66/J66*100</f>
        <v>57.27333333333333</v>
      </c>
    </row>
    <row r="67" spans="1:11" ht="18.75" customHeight="1">
      <c r="A67" s="38">
        <v>3</v>
      </c>
      <c r="B67" s="81" t="s">
        <v>65</v>
      </c>
      <c r="C67" s="81"/>
      <c r="D67" s="81"/>
      <c r="E67" s="81"/>
      <c r="F67" s="81"/>
      <c r="G67" s="81"/>
      <c r="H67" s="81"/>
      <c r="I67" s="31">
        <v>3558.8</v>
      </c>
      <c r="J67" s="31">
        <v>3837</v>
      </c>
      <c r="K67" s="31">
        <f t="shared" si="5"/>
        <v>92.74954391451655</v>
      </c>
    </row>
    <row r="68" spans="1:11" ht="18.75" customHeight="1">
      <c r="A68" s="38">
        <v>4</v>
      </c>
      <c r="B68" s="81" t="s">
        <v>77</v>
      </c>
      <c r="C68" s="81"/>
      <c r="D68" s="81"/>
      <c r="E68" s="81"/>
      <c r="F68" s="81"/>
      <c r="G68" s="81"/>
      <c r="H68" s="81"/>
      <c r="I68" s="31">
        <f>3978.7+1.6</f>
        <v>3980.2999999999997</v>
      </c>
      <c r="J68" s="31">
        <v>7440</v>
      </c>
      <c r="K68" s="31">
        <f t="shared" si="5"/>
        <v>53.49865591397849</v>
      </c>
    </row>
    <row r="69" spans="1:11" ht="18.75" customHeight="1">
      <c r="A69" s="38">
        <v>5</v>
      </c>
      <c r="B69" s="81" t="s">
        <v>59</v>
      </c>
      <c r="C69" s="81"/>
      <c r="D69" s="81"/>
      <c r="E69" s="81"/>
      <c r="F69" s="81"/>
      <c r="G69" s="81"/>
      <c r="H69" s="81"/>
      <c r="I69" s="31">
        <f>1663+49.9</f>
        <v>1712.9</v>
      </c>
      <c r="J69" s="31">
        <v>1700</v>
      </c>
      <c r="K69" s="31">
        <f t="shared" si="5"/>
        <v>100.75882352941177</v>
      </c>
    </row>
    <row r="70" spans="1:11" ht="18.75" customHeight="1">
      <c r="A70" s="38">
        <v>6</v>
      </c>
      <c r="B70" s="81" t="s">
        <v>60</v>
      </c>
      <c r="C70" s="81"/>
      <c r="D70" s="81"/>
      <c r="E70" s="81"/>
      <c r="F70" s="81"/>
      <c r="G70" s="81"/>
      <c r="H70" s="81"/>
      <c r="I70" s="31">
        <f>1547.4+1</f>
        <v>1548.4</v>
      </c>
      <c r="J70" s="31">
        <v>2650</v>
      </c>
      <c r="K70" s="31">
        <f t="shared" si="5"/>
        <v>58.43018867924529</v>
      </c>
    </row>
    <row r="71" spans="1:11" ht="18.75" customHeight="1">
      <c r="A71" s="38">
        <v>7</v>
      </c>
      <c r="B71" s="81" t="s">
        <v>61</v>
      </c>
      <c r="C71" s="81"/>
      <c r="D71" s="81"/>
      <c r="E71" s="81"/>
      <c r="F71" s="81"/>
      <c r="G71" s="81"/>
      <c r="H71" s="81"/>
      <c r="I71" s="31">
        <f>407+145.3</f>
        <v>552.3</v>
      </c>
      <c r="J71" s="31">
        <v>2500</v>
      </c>
      <c r="K71" s="31">
        <f t="shared" si="5"/>
        <v>22.092</v>
      </c>
    </row>
    <row r="72" spans="1:11" ht="18.75" customHeight="1">
      <c r="A72" s="38">
        <v>8</v>
      </c>
      <c r="B72" s="81" t="s">
        <v>62</v>
      </c>
      <c r="C72" s="81"/>
      <c r="D72" s="81"/>
      <c r="E72" s="81"/>
      <c r="F72" s="81"/>
      <c r="G72" s="81"/>
      <c r="H72" s="81"/>
      <c r="I72" s="31">
        <v>6041.8</v>
      </c>
      <c r="J72" s="31">
        <v>6000</v>
      </c>
      <c r="K72" s="31">
        <f t="shared" si="5"/>
        <v>100.69666666666667</v>
      </c>
    </row>
    <row r="73" spans="1:11" ht="18.75" customHeight="1">
      <c r="A73" s="38">
        <v>9</v>
      </c>
      <c r="B73" s="81" t="s">
        <v>44</v>
      </c>
      <c r="C73" s="81"/>
      <c r="D73" s="81"/>
      <c r="E73" s="81"/>
      <c r="F73" s="81"/>
      <c r="G73" s="81"/>
      <c r="H73" s="81"/>
      <c r="I73" s="31">
        <v>1717.2</v>
      </c>
      <c r="J73" s="31">
        <v>1900</v>
      </c>
      <c r="K73" s="31">
        <f t="shared" si="5"/>
        <v>90.37894736842105</v>
      </c>
    </row>
    <row r="74" spans="1:11" ht="18.75" customHeight="1">
      <c r="A74" s="38">
        <v>10</v>
      </c>
      <c r="B74" s="81" t="s">
        <v>73</v>
      </c>
      <c r="C74" s="81"/>
      <c r="D74" s="81"/>
      <c r="E74" s="81"/>
      <c r="F74" s="81"/>
      <c r="G74" s="81"/>
      <c r="H74" s="81"/>
      <c r="I74" s="31">
        <v>2628.2</v>
      </c>
      <c r="J74" s="31">
        <v>2500</v>
      </c>
      <c r="K74" s="31">
        <f t="shared" si="5"/>
        <v>105.128</v>
      </c>
    </row>
    <row r="75" spans="1:11" ht="18.75" customHeight="1">
      <c r="A75" s="38">
        <v>11</v>
      </c>
      <c r="B75" s="81" t="s">
        <v>76</v>
      </c>
      <c r="C75" s="81"/>
      <c r="D75" s="81"/>
      <c r="E75" s="81"/>
      <c r="F75" s="81"/>
      <c r="G75" s="81"/>
      <c r="H75" s="81"/>
      <c r="I75" s="31">
        <v>1010</v>
      </c>
      <c r="J75" s="31">
        <v>1500</v>
      </c>
      <c r="K75" s="31">
        <f t="shared" si="5"/>
        <v>67.33333333333333</v>
      </c>
    </row>
    <row r="76" spans="1:11" ht="18.75" customHeight="1">
      <c r="A76" s="38">
        <v>12</v>
      </c>
      <c r="B76" s="81" t="s">
        <v>81</v>
      </c>
      <c r="C76" s="81"/>
      <c r="D76" s="81"/>
      <c r="E76" s="81"/>
      <c r="F76" s="81"/>
      <c r="G76" s="81"/>
      <c r="H76" s="81"/>
      <c r="I76" s="31">
        <v>929.5</v>
      </c>
      <c r="J76" s="31">
        <v>1732</v>
      </c>
      <c r="K76" s="31">
        <f t="shared" si="5"/>
        <v>53.66628175519631</v>
      </c>
    </row>
    <row r="77" spans="1:11" ht="18.75" customHeight="1">
      <c r="A77" s="38">
        <v>13</v>
      </c>
      <c r="B77" s="81" t="s">
        <v>45</v>
      </c>
      <c r="C77" s="81"/>
      <c r="D77" s="81"/>
      <c r="E77" s="81"/>
      <c r="F77" s="81"/>
      <c r="G77" s="81"/>
      <c r="H77" s="81"/>
      <c r="I77" s="31">
        <v>1143</v>
      </c>
      <c r="J77" s="31">
        <v>1477</v>
      </c>
      <c r="K77" s="31">
        <f t="shared" si="5"/>
        <v>77.38659444820583</v>
      </c>
    </row>
    <row r="78" spans="1:11" ht="18.75" customHeight="1">
      <c r="A78" s="38">
        <v>14</v>
      </c>
      <c r="B78" s="81" t="s">
        <v>82</v>
      </c>
      <c r="C78" s="81"/>
      <c r="D78" s="81"/>
      <c r="E78" s="81"/>
      <c r="F78" s="81"/>
      <c r="G78" s="81"/>
      <c r="H78" s="81"/>
      <c r="I78" s="31">
        <v>930</v>
      </c>
      <c r="J78" s="31">
        <v>1000</v>
      </c>
      <c r="K78" s="31">
        <f t="shared" si="5"/>
        <v>93</v>
      </c>
    </row>
    <row r="79" spans="1:11" ht="18.75" customHeight="1">
      <c r="A79" s="38">
        <v>15</v>
      </c>
      <c r="B79" s="81" t="s">
        <v>47</v>
      </c>
      <c r="C79" s="81"/>
      <c r="D79" s="81"/>
      <c r="E79" s="81"/>
      <c r="F79" s="81"/>
      <c r="G79" s="81"/>
      <c r="H79" s="81"/>
      <c r="I79" s="31">
        <v>8811.5</v>
      </c>
      <c r="J79" s="31">
        <v>7000</v>
      </c>
      <c r="K79" s="31">
        <f t="shared" si="5"/>
        <v>125.87857142857143</v>
      </c>
    </row>
    <row r="80" spans="1:11" ht="18.75" customHeight="1">
      <c r="A80" s="38">
        <v>16</v>
      </c>
      <c r="B80" s="81" t="s">
        <v>57</v>
      </c>
      <c r="C80" s="81"/>
      <c r="D80" s="81"/>
      <c r="E80" s="81"/>
      <c r="F80" s="81"/>
      <c r="G80" s="81"/>
      <c r="H80" s="81"/>
      <c r="I80" s="31">
        <v>322</v>
      </c>
      <c r="J80" s="31">
        <v>1000</v>
      </c>
      <c r="K80" s="31">
        <f t="shared" si="5"/>
        <v>32.2</v>
      </c>
    </row>
    <row r="81" spans="1:11" ht="18.75" customHeight="1">
      <c r="A81" s="38">
        <v>17</v>
      </c>
      <c r="B81" s="81" t="s">
        <v>48</v>
      </c>
      <c r="C81" s="81"/>
      <c r="D81" s="81"/>
      <c r="E81" s="81"/>
      <c r="F81" s="81"/>
      <c r="G81" s="81"/>
      <c r="H81" s="81"/>
      <c r="I81" s="31">
        <v>0</v>
      </c>
      <c r="J81" s="31">
        <v>500</v>
      </c>
      <c r="K81" s="31">
        <f t="shared" si="5"/>
        <v>0</v>
      </c>
    </row>
    <row r="82" spans="1:11" ht="18.75" customHeight="1">
      <c r="A82" s="38">
        <v>18</v>
      </c>
      <c r="B82" s="81" t="s">
        <v>78</v>
      </c>
      <c r="C82" s="81"/>
      <c r="D82" s="81"/>
      <c r="E82" s="81"/>
      <c r="F82" s="81"/>
      <c r="G82" s="81"/>
      <c r="H82" s="81"/>
      <c r="I82" s="31">
        <f>3166.7+732.4+298+7678.6+1463.8+432+46.8</f>
        <v>13818.3</v>
      </c>
      <c r="J82" s="31">
        <v>4179</v>
      </c>
      <c r="K82" s="31">
        <f t="shared" si="5"/>
        <v>330.6604450825556</v>
      </c>
    </row>
    <row r="83" spans="1:11" ht="18.75" customHeight="1">
      <c r="A83" s="38">
        <v>19</v>
      </c>
      <c r="B83" s="91" t="s">
        <v>83</v>
      </c>
      <c r="C83" s="91"/>
      <c r="D83" s="91"/>
      <c r="E83" s="91"/>
      <c r="F83" s="91"/>
      <c r="G83" s="91"/>
      <c r="H83" s="91"/>
      <c r="I83" s="31">
        <v>1192.5</v>
      </c>
      <c r="J83" s="31">
        <v>1810</v>
      </c>
      <c r="K83" s="31">
        <f t="shared" si="5"/>
        <v>65.88397790055248</v>
      </c>
    </row>
    <row r="84" spans="1:11" ht="18.75" customHeight="1">
      <c r="A84" s="38">
        <v>20</v>
      </c>
      <c r="B84" s="91" t="s">
        <v>74</v>
      </c>
      <c r="C84" s="91"/>
      <c r="D84" s="91"/>
      <c r="E84" s="91"/>
      <c r="F84" s="91"/>
      <c r="G84" s="91"/>
      <c r="H84" s="91"/>
      <c r="I84" s="31">
        <v>0</v>
      </c>
      <c r="J84" s="31">
        <v>1500</v>
      </c>
      <c r="K84" s="31">
        <f t="shared" si="5"/>
        <v>0</v>
      </c>
    </row>
    <row r="85" spans="1:11" ht="18.75" customHeight="1">
      <c r="A85" s="38">
        <v>21</v>
      </c>
      <c r="B85" s="91" t="s">
        <v>75</v>
      </c>
      <c r="C85" s="91"/>
      <c r="D85" s="91"/>
      <c r="E85" s="91"/>
      <c r="F85" s="91"/>
      <c r="G85" s="91"/>
      <c r="H85" s="91"/>
      <c r="I85" s="31">
        <v>1618.4</v>
      </c>
      <c r="J85" s="31">
        <v>857</v>
      </c>
      <c r="K85" s="31">
        <f t="shared" si="5"/>
        <v>188.84480746791132</v>
      </c>
    </row>
    <row r="86" spans="1:11" ht="18.75" customHeight="1">
      <c r="A86" s="38">
        <v>22</v>
      </c>
      <c r="B86" s="91" t="s">
        <v>94</v>
      </c>
      <c r="C86" s="91"/>
      <c r="D86" s="91"/>
      <c r="E86" s="91"/>
      <c r="F86" s="91"/>
      <c r="G86" s="91"/>
      <c r="H86" s="91"/>
      <c r="I86" s="31">
        <v>1200</v>
      </c>
      <c r="J86" s="31">
        <v>2680</v>
      </c>
      <c r="K86" s="31">
        <f t="shared" si="5"/>
        <v>44.776119402985074</v>
      </c>
    </row>
    <row r="87" spans="1:11" ht="18.75" customHeight="1">
      <c r="A87" s="38">
        <v>23</v>
      </c>
      <c r="B87" s="81" t="s">
        <v>49</v>
      </c>
      <c r="C87" s="81"/>
      <c r="D87" s="81"/>
      <c r="E87" s="81"/>
      <c r="F87" s="81"/>
      <c r="G87" s="81"/>
      <c r="H87" s="81"/>
      <c r="I87" s="31">
        <v>0</v>
      </c>
      <c r="J87" s="31">
        <v>1000</v>
      </c>
      <c r="K87" s="31">
        <f t="shared" si="5"/>
        <v>0</v>
      </c>
    </row>
    <row r="88" spans="1:11" ht="18.75" customHeight="1">
      <c r="A88" s="38">
        <v>24</v>
      </c>
      <c r="B88" s="81" t="s">
        <v>50</v>
      </c>
      <c r="C88" s="81"/>
      <c r="D88" s="81"/>
      <c r="E88" s="81"/>
      <c r="F88" s="81"/>
      <c r="G88" s="81"/>
      <c r="H88" s="81"/>
      <c r="I88" s="31">
        <v>297</v>
      </c>
      <c r="J88" s="31">
        <v>300</v>
      </c>
      <c r="K88" s="31">
        <f t="shared" si="5"/>
        <v>99</v>
      </c>
    </row>
    <row r="89" spans="1:11" ht="18.75" customHeight="1">
      <c r="A89" s="38">
        <v>25</v>
      </c>
      <c r="B89" s="81" t="s">
        <v>51</v>
      </c>
      <c r="C89" s="81"/>
      <c r="D89" s="81"/>
      <c r="E89" s="81"/>
      <c r="F89" s="81"/>
      <c r="G89" s="81"/>
      <c r="H89" s="81"/>
      <c r="I89" s="31">
        <f>1050.3+492.6+308</f>
        <v>1850.9</v>
      </c>
      <c r="J89" s="31">
        <v>1000</v>
      </c>
      <c r="K89" s="31">
        <f t="shared" si="5"/>
        <v>185.09</v>
      </c>
    </row>
    <row r="90" spans="1:11" ht="18.75" customHeight="1">
      <c r="A90" s="38">
        <v>26</v>
      </c>
      <c r="B90" s="81" t="s">
        <v>52</v>
      </c>
      <c r="C90" s="81"/>
      <c r="D90" s="81"/>
      <c r="E90" s="81"/>
      <c r="F90" s="81"/>
      <c r="G90" s="81"/>
      <c r="H90" s="81"/>
      <c r="I90" s="31">
        <v>80</v>
      </c>
      <c r="J90" s="31">
        <v>300</v>
      </c>
      <c r="K90" s="31">
        <f t="shared" si="5"/>
        <v>26.666666666666668</v>
      </c>
    </row>
    <row r="91" spans="1:11" ht="18.75" customHeight="1">
      <c r="A91" s="38">
        <v>27</v>
      </c>
      <c r="B91" s="81" t="s">
        <v>46</v>
      </c>
      <c r="C91" s="81"/>
      <c r="D91" s="81"/>
      <c r="E91" s="81"/>
      <c r="F91" s="81"/>
      <c r="G91" s="81"/>
      <c r="H91" s="81"/>
      <c r="I91" s="31">
        <v>1400</v>
      </c>
      <c r="J91" s="31">
        <v>11000</v>
      </c>
      <c r="K91" s="31">
        <f t="shared" si="5"/>
        <v>12.727272727272727</v>
      </c>
    </row>
    <row r="92" spans="1:11" ht="18.75" customHeight="1">
      <c r="A92" s="38"/>
      <c r="B92" s="90" t="s">
        <v>53</v>
      </c>
      <c r="C92" s="90"/>
      <c r="D92" s="90"/>
      <c r="E92" s="90"/>
      <c r="F92" s="90"/>
      <c r="G92" s="90"/>
      <c r="H92" s="90"/>
      <c r="I92" s="39">
        <f>SUM(I65:I91)</f>
        <v>58904.2</v>
      </c>
      <c r="J92" s="39">
        <f>SUM(J65:J91)</f>
        <v>71557</v>
      </c>
      <c r="K92" s="31">
        <f t="shared" si="5"/>
        <v>82.31787246530737</v>
      </c>
    </row>
    <row r="93" spans="10:11" ht="12.75">
      <c r="J93" s="42"/>
      <c r="K93" s="42"/>
    </row>
    <row r="94" spans="10:11" ht="12.75">
      <c r="J94" s="42"/>
      <c r="K94" s="42"/>
    </row>
    <row r="95" spans="10:11" ht="12.75">
      <c r="J95" s="42"/>
      <c r="K95" s="42"/>
    </row>
    <row r="96" ht="12.75">
      <c r="B96" s="40" t="s">
        <v>98</v>
      </c>
    </row>
    <row r="97" spans="2:3" ht="12.75">
      <c r="B97" s="40">
        <v>1</v>
      </c>
      <c r="C97" s="40" t="s">
        <v>101</v>
      </c>
    </row>
    <row r="98" ht="12.75">
      <c r="C98" s="40" t="s">
        <v>100</v>
      </c>
    </row>
    <row r="99" ht="12.75">
      <c r="C99" s="40" t="s">
        <v>99</v>
      </c>
    </row>
    <row r="101" spans="2:3" ht="12.75">
      <c r="B101" s="40">
        <v>2</v>
      </c>
      <c r="C101" s="40" t="s">
        <v>102</v>
      </c>
    </row>
    <row r="102" ht="12.75">
      <c r="C102" s="40" t="s">
        <v>103</v>
      </c>
    </row>
    <row r="104" spans="2:3" ht="12.75">
      <c r="B104" s="40">
        <v>3</v>
      </c>
      <c r="C104" s="40" t="s">
        <v>104</v>
      </c>
    </row>
    <row r="105" ht="12.75">
      <c r="C105" s="40" t="s">
        <v>105</v>
      </c>
    </row>
  </sheetData>
  <sheetProtection/>
  <mergeCells count="76">
    <mergeCell ref="A9:K9"/>
    <mergeCell ref="L38:L39"/>
    <mergeCell ref="M38:M39"/>
    <mergeCell ref="B24:C24"/>
    <mergeCell ref="B25:C25"/>
    <mergeCell ref="B20:C20"/>
    <mergeCell ref="B22:C22"/>
    <mergeCell ref="B38:C39"/>
    <mergeCell ref="K38:K39"/>
    <mergeCell ref="B40:C40"/>
    <mergeCell ref="B23:G23"/>
    <mergeCell ref="A37:K37"/>
    <mergeCell ref="B32:C32"/>
    <mergeCell ref="B33:C33"/>
    <mergeCell ref="B41:C41"/>
    <mergeCell ref="B42:C42"/>
    <mergeCell ref="B43:C43"/>
    <mergeCell ref="B44:C44"/>
    <mergeCell ref="B45:C45"/>
    <mergeCell ref="B46:C4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4:H64"/>
    <mergeCell ref="B65:H65"/>
    <mergeCell ref="B66:H66"/>
    <mergeCell ref="B67:H67"/>
    <mergeCell ref="B68:H68"/>
    <mergeCell ref="B69:H69"/>
    <mergeCell ref="B73:H73"/>
    <mergeCell ref="B74:H74"/>
    <mergeCell ref="B90:H90"/>
    <mergeCell ref="B89:H89"/>
    <mergeCell ref="B75:H75"/>
    <mergeCell ref="B76:H76"/>
    <mergeCell ref="B77:H77"/>
    <mergeCell ref="B91:H91"/>
    <mergeCell ref="B92:H92"/>
    <mergeCell ref="B81:H81"/>
    <mergeCell ref="B82:H82"/>
    <mergeCell ref="B83:H83"/>
    <mergeCell ref="B84:H84"/>
    <mergeCell ref="B85:H85"/>
    <mergeCell ref="B86:H86"/>
    <mergeCell ref="B87:H87"/>
    <mergeCell ref="B88:H88"/>
    <mergeCell ref="B78:H78"/>
    <mergeCell ref="B79:H79"/>
    <mergeCell ref="B80:H80"/>
    <mergeCell ref="H4:K4"/>
    <mergeCell ref="B19:G19"/>
    <mergeCell ref="B21:G21"/>
    <mergeCell ref="B11:G12"/>
    <mergeCell ref="B70:H70"/>
    <mergeCell ref="B71:H71"/>
    <mergeCell ref="B72:H72"/>
    <mergeCell ref="B1:K1"/>
    <mergeCell ref="B2:K2"/>
    <mergeCell ref="B3:K3"/>
    <mergeCell ref="B17:C17"/>
    <mergeCell ref="B18:C18"/>
    <mergeCell ref="B13:C13"/>
    <mergeCell ref="A5:K5"/>
    <mergeCell ref="B6:K6"/>
    <mergeCell ref="A7:K7"/>
    <mergeCell ref="A8:K8"/>
  </mergeCells>
  <printOptions/>
  <pageMargins left="0.24" right="0.16" top="0.2" bottom="0.2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Varjaran</cp:lastModifiedBy>
  <cp:lastPrinted>2019-01-16T08:45:27Z</cp:lastPrinted>
  <dcterms:created xsi:type="dcterms:W3CDTF">1996-10-14T23:33:28Z</dcterms:created>
  <dcterms:modified xsi:type="dcterms:W3CDTF">2019-01-16T08:56:15Z</dcterms:modified>
  <cp:category/>
  <cp:version/>
  <cp:contentType/>
  <cp:contentStatus/>
</cp:coreProperties>
</file>