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1" firstSheet="2" activeTab="2"/>
  </bookViews>
  <sheets>
    <sheet name="ԸՆԴՈՒՆՈՒՄ" sheetId="1" r:id="rId1"/>
    <sheet name="ԱԶԱՏՈՒՄ" sheetId="2" r:id="rId2"/>
    <sheet name="Лист2" sheetId="11" r:id="rId3"/>
  </sheets>
  <calcPr calcId="124519"/>
</workbook>
</file>

<file path=xl/calcChain.xml><?xml version="1.0" encoding="utf-8"?>
<calcChain xmlns="http://schemas.openxmlformats.org/spreadsheetml/2006/main">
  <c r="E37" i="11"/>
  <c r="E36"/>
  <c r="E35"/>
  <c r="E34"/>
  <c r="C37"/>
  <c r="C36"/>
  <c r="C35"/>
  <c r="C34"/>
  <c r="D14"/>
  <c r="C14"/>
  <c r="L14"/>
  <c r="K14"/>
  <c r="M14"/>
  <c r="H14"/>
  <c r="I14"/>
  <c r="E14"/>
  <c r="C13"/>
  <c r="L13"/>
  <c r="M13"/>
  <c r="F13"/>
  <c r="E13"/>
  <c r="D13"/>
  <c r="G13"/>
  <c r="D12"/>
  <c r="E12"/>
  <c r="M12"/>
  <c r="F12"/>
  <c r="C12"/>
  <c r="L12"/>
  <c r="C38"/>
  <c r="F11"/>
  <c r="K11"/>
  <c r="L11"/>
  <c r="M11"/>
  <c r="E11"/>
  <c r="D11"/>
  <c r="C11"/>
  <c r="G11"/>
  <c r="C10"/>
  <c r="D10"/>
  <c r="M10"/>
  <c r="G10"/>
  <c r="L10"/>
  <c r="J10"/>
  <c r="F10"/>
  <c r="M9" l="1"/>
  <c r="H9"/>
  <c r="H17" s="1"/>
  <c r="I9"/>
  <c r="C9"/>
  <c r="G9"/>
  <c r="F9"/>
  <c r="F17" s="1"/>
  <c r="E9"/>
  <c r="D9"/>
  <c r="D8"/>
  <c r="N8" s="1"/>
  <c r="C8"/>
  <c r="F8"/>
  <c r="L8"/>
  <c r="G8"/>
  <c r="I8"/>
  <c r="I17" s="1"/>
  <c r="H8"/>
  <c r="M8"/>
  <c r="M17" s="1"/>
  <c r="M21" s="1"/>
  <c r="E8"/>
  <c r="E7"/>
  <c r="O7" s="1"/>
  <c r="C7"/>
  <c r="L7"/>
  <c r="N7"/>
  <c r="D7"/>
  <c r="D17" s="1"/>
  <c r="I6"/>
  <c r="C6"/>
  <c r="O6" s="1"/>
  <c r="J6"/>
  <c r="L6"/>
  <c r="L17" s="1"/>
  <c r="L21" s="1"/>
  <c r="O10"/>
  <c r="O11"/>
  <c r="O12"/>
  <c r="O13"/>
  <c r="O14"/>
  <c r="O15"/>
  <c r="O16"/>
  <c r="E17"/>
  <c r="J17"/>
  <c r="K17"/>
  <c r="G5"/>
  <c r="O5" s="1"/>
  <c r="J18"/>
  <c r="O18"/>
  <c r="M18"/>
  <c r="N6"/>
  <c r="N10"/>
  <c r="N11"/>
  <c r="N12"/>
  <c r="N13"/>
  <c r="N14"/>
  <c r="N15"/>
  <c r="N16"/>
  <c r="N5" l="1"/>
  <c r="O8"/>
  <c r="J19"/>
  <c r="O9"/>
  <c r="N9"/>
  <c r="L19"/>
  <c r="M19"/>
  <c r="G17"/>
  <c r="C17"/>
  <c r="O17" l="1"/>
  <c r="O21" s="1"/>
  <c r="N17"/>
  <c r="N21" s="1"/>
  <c r="O19" l="1"/>
  <c r="N19"/>
</calcChain>
</file>

<file path=xl/sharedStrings.xml><?xml version="1.0" encoding="utf-8"?>
<sst xmlns="http://schemas.openxmlformats.org/spreadsheetml/2006/main" count="369" uniqueCount="206">
  <si>
    <t>Հրաման</t>
  </si>
  <si>
    <t>Ամսաթիվ</t>
  </si>
  <si>
    <t>Ազգանուն</t>
  </si>
  <si>
    <t>Անուն</t>
  </si>
  <si>
    <t>Ժամկետ</t>
  </si>
  <si>
    <t>Պաշտոն</t>
  </si>
  <si>
    <t>Ազատման հրաման</t>
  </si>
  <si>
    <t>Հարկային</t>
  </si>
  <si>
    <t>Սայադյան</t>
  </si>
  <si>
    <t>Մինաս</t>
  </si>
  <si>
    <t>08,01,14</t>
  </si>
  <si>
    <t>10,07,14</t>
  </si>
  <si>
    <t>դոցենտ</t>
  </si>
  <si>
    <t>Հակոբյան</t>
  </si>
  <si>
    <t>Էդգար</t>
  </si>
  <si>
    <t>դասախոս</t>
  </si>
  <si>
    <t>Ներկարարյան</t>
  </si>
  <si>
    <t>Հասմիկ</t>
  </si>
  <si>
    <t>13,01,14</t>
  </si>
  <si>
    <t>07,02,14</t>
  </si>
  <si>
    <t>մեթոդիստ</t>
  </si>
  <si>
    <t>Բաղրամյան</t>
  </si>
  <si>
    <t>Նարինե</t>
  </si>
  <si>
    <t>Մաթևոսյան</t>
  </si>
  <si>
    <t>Համլետ</t>
  </si>
  <si>
    <t>15,01,14</t>
  </si>
  <si>
    <t>16,01,14</t>
  </si>
  <si>
    <t>հանձնաժովողի նախագահ</t>
  </si>
  <si>
    <t>Մելիքյան</t>
  </si>
  <si>
    <t>Նվարդ</t>
  </si>
  <si>
    <t>Կիրակոսյան</t>
  </si>
  <si>
    <t>Լուսյա</t>
  </si>
  <si>
    <t>Մարուքյան</t>
  </si>
  <si>
    <t>Արամ</t>
  </si>
  <si>
    <t>Եղշատյան</t>
  </si>
  <si>
    <t>Մարգարիտ</t>
  </si>
  <si>
    <t>դեկանատի գործավար օպերատոր</t>
  </si>
  <si>
    <t>Մովսիսյան</t>
  </si>
  <si>
    <t>Նունե</t>
  </si>
  <si>
    <t>10,01,14</t>
  </si>
  <si>
    <t>ուսուցիչ վարժարանի</t>
  </si>
  <si>
    <t>Սարգսյան</t>
  </si>
  <si>
    <t>Սերյոժա</t>
  </si>
  <si>
    <t>30,05,14</t>
  </si>
  <si>
    <t>բնորդ</t>
  </si>
  <si>
    <t>Հարությունյան</t>
  </si>
  <si>
    <t>Ժաննա</t>
  </si>
  <si>
    <t>Մկրտչյան</t>
  </si>
  <si>
    <t>Սուսաննա</t>
  </si>
  <si>
    <t>գրադարաանավար</t>
  </si>
  <si>
    <t>Ղուկասյան</t>
  </si>
  <si>
    <t>Նաիրա</t>
  </si>
  <si>
    <t>29,01,14</t>
  </si>
  <si>
    <t>30,06,14</t>
  </si>
  <si>
    <t>քոլեջի ուսուցիչ</t>
  </si>
  <si>
    <t>Այվազյան</t>
  </si>
  <si>
    <t>Անի</t>
  </si>
  <si>
    <t>վարժարանի ուսուցիչ</t>
  </si>
  <si>
    <t>Գրիգորյան</t>
  </si>
  <si>
    <t>Նելլի</t>
  </si>
  <si>
    <t>20,01,14</t>
  </si>
  <si>
    <t>30,01,14</t>
  </si>
  <si>
    <t>Մանուկյան</t>
  </si>
  <si>
    <t>Արուս</t>
  </si>
  <si>
    <t>01,02,14</t>
  </si>
  <si>
    <t>Քոչարյան</t>
  </si>
  <si>
    <t>Արմենուհի</t>
  </si>
  <si>
    <t>Շաքարյան</t>
  </si>
  <si>
    <t>Գոհար</t>
  </si>
  <si>
    <t>Թումանյան</t>
  </si>
  <si>
    <t>Թեհմինե</t>
  </si>
  <si>
    <t xml:space="preserve">Ծատուրյան </t>
  </si>
  <si>
    <t>Գագիկ</t>
  </si>
  <si>
    <t>Երիցյան</t>
  </si>
  <si>
    <t>Գեորգի</t>
  </si>
  <si>
    <t>Վեզիրյան</t>
  </si>
  <si>
    <t>Վարդան</t>
  </si>
  <si>
    <t>Դոլմազյան</t>
  </si>
  <si>
    <t>Հայկ</t>
  </si>
  <si>
    <t>Խաչիկյան</t>
  </si>
  <si>
    <t>Գևորգ</t>
  </si>
  <si>
    <t>Իսկանդարյան</t>
  </si>
  <si>
    <t>Նինա</t>
  </si>
  <si>
    <t>Սաքանյան</t>
  </si>
  <si>
    <t>Սամվել</t>
  </si>
  <si>
    <t>Տիգրան</t>
  </si>
  <si>
    <t>Ավոյան</t>
  </si>
  <si>
    <t>Անատոլի</t>
  </si>
  <si>
    <t>Ընդամենը</t>
  </si>
  <si>
    <t>ուսուցիչ</t>
  </si>
  <si>
    <t>Քոլեջ</t>
  </si>
  <si>
    <t>17,01,14</t>
  </si>
  <si>
    <t>Վազգեն</t>
  </si>
  <si>
    <t>լաբորանտ</t>
  </si>
  <si>
    <t>Գալստյան</t>
  </si>
  <si>
    <t>Լիլիթ</t>
  </si>
  <si>
    <t>Պողոսյան</t>
  </si>
  <si>
    <t>Ստեփանյան</t>
  </si>
  <si>
    <t>Արտակ</t>
  </si>
  <si>
    <t xml:space="preserve">Գասպարյան </t>
  </si>
  <si>
    <t>Կարեն</t>
  </si>
  <si>
    <t>Հովհաննիսյան</t>
  </si>
  <si>
    <t>25,12,13</t>
  </si>
  <si>
    <t xml:space="preserve">Հարությունյան </t>
  </si>
  <si>
    <t>Ղամբարյան</t>
  </si>
  <si>
    <t>Վարդուհի</t>
  </si>
  <si>
    <t>18,02,14</t>
  </si>
  <si>
    <t>10,07,17</t>
  </si>
  <si>
    <t>Էլլա</t>
  </si>
  <si>
    <t>10,02,14</t>
  </si>
  <si>
    <t>10,06,14</t>
  </si>
  <si>
    <t>լեզուների կենտրոնիմասնագետ</t>
  </si>
  <si>
    <t>14,02,14</t>
  </si>
  <si>
    <t>28,02,14</t>
  </si>
  <si>
    <t>Ղարաբեկյան</t>
  </si>
  <si>
    <t>Մկրտիչ</t>
  </si>
  <si>
    <t>03,02,14</t>
  </si>
  <si>
    <t>գործավար-օպեևրատոր</t>
  </si>
  <si>
    <t xml:space="preserve">Աղաջանյան </t>
  </si>
  <si>
    <t>Գոռ</t>
  </si>
  <si>
    <t>06,03,14</t>
  </si>
  <si>
    <t>Արթուր</t>
  </si>
  <si>
    <t>03,03,14</t>
  </si>
  <si>
    <t>հսկիչ-օպերատոր</t>
  </si>
  <si>
    <t>Թումայնան</t>
  </si>
  <si>
    <t>12,03,14</t>
  </si>
  <si>
    <t>Խառատյան</t>
  </si>
  <si>
    <t>Աստղիկ</t>
  </si>
  <si>
    <t xml:space="preserve">Ալոյան </t>
  </si>
  <si>
    <t>14,03,14</t>
  </si>
  <si>
    <t>Սիմոնյան</t>
  </si>
  <si>
    <t>Վահե</t>
  </si>
  <si>
    <t>25,03,14</t>
  </si>
  <si>
    <t>մոնտաժող</t>
  </si>
  <si>
    <t xml:space="preserve">Թադևոսյան </t>
  </si>
  <si>
    <t>24,03,14</t>
  </si>
  <si>
    <t>բույքույր</t>
  </si>
  <si>
    <t>Հովսեփյան</t>
  </si>
  <si>
    <t>01,04,14</t>
  </si>
  <si>
    <t>հավաքարար</t>
  </si>
  <si>
    <t>Մարգարիտա</t>
  </si>
  <si>
    <t>15,04,14</t>
  </si>
  <si>
    <t>Ռազմիկ</t>
  </si>
  <si>
    <t>17,04,14</t>
  </si>
  <si>
    <t>Պետրոսյան</t>
  </si>
  <si>
    <t>Ռուբիկ</t>
  </si>
  <si>
    <t>կաթսայատան օպերատոր</t>
  </si>
  <si>
    <t>Շուշանյան</t>
  </si>
  <si>
    <t>Հրայր</t>
  </si>
  <si>
    <t>Արտիկ</t>
  </si>
  <si>
    <t>Ոսկանյան</t>
  </si>
  <si>
    <t>Ֆելիքս</t>
  </si>
  <si>
    <t>Գաբրիելյան</t>
  </si>
  <si>
    <t>Արամայիս</t>
  </si>
  <si>
    <t>Սերոբյան</t>
  </si>
  <si>
    <t>Ղազարյան</t>
  </si>
  <si>
    <t>Գայանե</t>
  </si>
  <si>
    <t>համակարգչային օպերատոր</t>
  </si>
  <si>
    <t>մոնիթորինգի մասնագետ</t>
  </si>
  <si>
    <t>18,04,14</t>
  </si>
  <si>
    <t>Ծատուրյան</t>
  </si>
  <si>
    <t>23,04,14</t>
  </si>
  <si>
    <t>22,04,14</t>
  </si>
  <si>
    <t>02,04,14</t>
  </si>
  <si>
    <t>Քալարեցյան</t>
  </si>
  <si>
    <t>Անահիտ</t>
  </si>
  <si>
    <t>28,04,14</t>
  </si>
  <si>
    <t>գրադարանի բաժնի վարիչ</t>
  </si>
  <si>
    <t>Հայարփի</t>
  </si>
  <si>
    <t>30,04,14</t>
  </si>
  <si>
    <t>Լաբորանտ</t>
  </si>
  <si>
    <t>Թորոսյան</t>
  </si>
  <si>
    <t>Հերմինե</t>
  </si>
  <si>
    <t>բույժքույր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</si>
  <si>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</si>
  <si>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</si>
  <si>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</si>
  <si>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</si>
  <si>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</si>
  <si>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</si>
  <si>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</si>
  <si>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</si>
  <si>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</si>
  <si>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</si>
  <si>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</si>
  <si>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</si>
  <si>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Դասախոս.</t>
  </si>
  <si>
    <t xml:space="preserve">Վարչական </t>
  </si>
  <si>
    <t>Ուսումնաօժ.</t>
  </si>
  <si>
    <t>Վարչատնտ</t>
  </si>
  <si>
    <t>Շնորհ</t>
  </si>
  <si>
    <t>Հանձն.</t>
  </si>
  <si>
    <t>Վարժարան</t>
  </si>
  <si>
    <t>ԲՈՒՀ</t>
  </si>
  <si>
    <t>Ռեյտինգ</t>
  </si>
  <si>
    <t>Շարուն.</t>
  </si>
  <si>
    <t>նախապ.</t>
  </si>
  <si>
    <t>Օգտագործած %</t>
  </si>
  <si>
    <t>Մնացորդ</t>
  </si>
  <si>
    <t>Աշխատավարձ 2019</t>
  </si>
  <si>
    <t>59 520 707 ՀՀ դրամ</t>
  </si>
  <si>
    <t xml:space="preserve">ՎՊՀ աշխատավարձ հոկտեմբեր 2019 </t>
  </si>
  <si>
    <t>Պրոֆեսորադասախոսական 63,7%</t>
  </si>
  <si>
    <t>Վարչական  21,4%</t>
  </si>
  <si>
    <t>ՈՒսումնաօժանդակ  5,5</t>
  </si>
  <si>
    <t>Վարչատնտեսական  9,4%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</si>
</sst>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6" fillId="0" borderId="1" xfId="0" applyFont="1" applyFill="1" applyBorder="1"/>
    <xf numFmtId="0" fontId="6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33"/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4.7980917154858936E-2"/>
          <c:w val="0.7278025417406494"/>
          <c:h val="0.9500151859449408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ru-RU"/>
                </a:pPr>
                <a:endParaRPr lang="en-US"/>
              </a:p>
            </c:txPr>
            <c:showVal val="1"/>
            <c:showLeaderLines val="1"/>
          </c:dLbls>
          <c:cat>
            <c:strRef>
              <c:f>Лист2!$B$34:$B$37</c:f>
              <c:strCache>
                <c:ptCount val="4"/>
                <c:pt idx="0">
                  <c:v>Պրոֆեսորադասախոսական 63,7%</c:v>
                </c:pt>
                <c:pt idx="1">
                  <c:v>Վարչական  21,4%</c:v>
                </c:pt>
                <c:pt idx="2">
                  <c:v>ՈՒսումնաօժանդակ  5,5</c:v>
                </c:pt>
                <c:pt idx="3">
                  <c:v>Վարչատնտեսական  9,4%</c:v>
                </c:pt>
              </c:strCache>
            </c:strRef>
          </c:cat>
          <c:val>
            <c:numRef>
              <c:f>Лист2!$C$34:$C$37</c:f>
              <c:numCache>
                <c:formatCode>#,##0</c:formatCode>
                <c:ptCount val="4"/>
                <c:pt idx="0">
                  <c:v>37895089</c:v>
                </c:pt>
                <c:pt idx="1">
                  <c:v>12710710</c:v>
                </c:pt>
                <c:pt idx="2">
                  <c:v>3296974</c:v>
                </c:pt>
                <c:pt idx="3">
                  <c:v>5617934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lang="ru-RU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228601</xdr:rowOff>
    </xdr:from>
    <xdr:to>
      <xdr:col>14</xdr:col>
      <xdr:colOff>485776</xdr:colOff>
      <xdr:row>55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pane ySplit="1" topLeftCell="A13" activePane="bottomLeft" state="frozen"/>
      <selection pane="bottomLeft" activeCell="D31" sqref="D31"/>
    </sheetView>
  </sheetViews>
  <sheetFormatPr defaultRowHeight="15"/>
  <cols>
    <col min="1" max="1" width="5" style="1" customWidth="1"/>
    <col min="2" max="2" width="6.140625" style="1" customWidth="1"/>
    <col min="3" max="3" width="16.85546875" customWidth="1"/>
    <col min="4" max="4" width="18.140625" customWidth="1"/>
    <col min="6" max="6" width="9.140625" style="1"/>
    <col min="7" max="7" width="31.5703125" customWidth="1"/>
  </cols>
  <sheetData>
    <row r="1" spans="1:15" ht="108.75" customHeight="1">
      <c r="A1" s="3"/>
      <c r="B1" s="5" t="s">
        <v>0</v>
      </c>
      <c r="C1" s="5" t="s">
        <v>2</v>
      </c>
      <c r="D1" s="5" t="s">
        <v>3</v>
      </c>
      <c r="E1" s="6" t="s">
        <v>1</v>
      </c>
      <c r="F1" s="5" t="s">
        <v>4</v>
      </c>
      <c r="G1" s="5" t="s">
        <v>5</v>
      </c>
      <c r="H1" s="5" t="s">
        <v>6</v>
      </c>
      <c r="I1" s="5" t="s">
        <v>1</v>
      </c>
      <c r="J1" s="5" t="s">
        <v>7</v>
      </c>
      <c r="K1" s="2"/>
      <c r="L1" s="2"/>
      <c r="M1" s="2"/>
      <c r="N1" s="2"/>
      <c r="O1" s="2"/>
    </row>
    <row r="2" spans="1:15">
      <c r="A2" s="16">
        <v>1</v>
      </c>
      <c r="B2" s="3">
        <v>2</v>
      </c>
      <c r="C2" s="14" t="s">
        <v>8</v>
      </c>
      <c r="D2" s="4" t="s">
        <v>9</v>
      </c>
      <c r="E2" s="3" t="s">
        <v>10</v>
      </c>
      <c r="F2" s="3" t="s">
        <v>11</v>
      </c>
      <c r="G2" s="10" t="s">
        <v>12</v>
      </c>
      <c r="H2" s="4"/>
      <c r="I2" s="4"/>
      <c r="J2" s="4"/>
    </row>
    <row r="3" spans="1:15">
      <c r="A3" s="16">
        <v>2</v>
      </c>
      <c r="B3" s="3">
        <v>3</v>
      </c>
      <c r="C3" s="14" t="s">
        <v>13</v>
      </c>
      <c r="D3" s="4" t="s">
        <v>14</v>
      </c>
      <c r="E3" s="3" t="s">
        <v>10</v>
      </c>
      <c r="F3" s="3" t="s">
        <v>11</v>
      </c>
      <c r="G3" s="10" t="s">
        <v>15</v>
      </c>
      <c r="H3" s="4"/>
      <c r="I3" s="4"/>
      <c r="J3" s="4"/>
    </row>
    <row r="4" spans="1:15">
      <c r="A4" s="16">
        <v>3</v>
      </c>
      <c r="B4" s="3">
        <v>9</v>
      </c>
      <c r="C4" s="14" t="s">
        <v>16</v>
      </c>
      <c r="D4" s="4" t="s">
        <v>17</v>
      </c>
      <c r="E4" s="3" t="s">
        <v>18</v>
      </c>
      <c r="F4" s="3" t="s">
        <v>19</v>
      </c>
      <c r="G4" s="10" t="s">
        <v>20</v>
      </c>
      <c r="H4" s="3">
        <v>525</v>
      </c>
      <c r="I4" s="3" t="s">
        <v>109</v>
      </c>
      <c r="J4" s="4"/>
    </row>
    <row r="5" spans="1:15">
      <c r="A5" s="16">
        <v>4</v>
      </c>
      <c r="B5" s="3">
        <v>9</v>
      </c>
      <c r="C5" s="14" t="s">
        <v>21</v>
      </c>
      <c r="D5" s="4" t="s">
        <v>22</v>
      </c>
      <c r="E5" s="3" t="s">
        <v>18</v>
      </c>
      <c r="F5" s="3" t="s">
        <v>19</v>
      </c>
      <c r="G5" s="10" t="s">
        <v>20</v>
      </c>
      <c r="H5" s="3">
        <v>525</v>
      </c>
      <c r="I5" s="3" t="s">
        <v>109</v>
      </c>
      <c r="J5" s="4"/>
    </row>
    <row r="6" spans="1:15">
      <c r="A6" s="16">
        <v>5</v>
      </c>
      <c r="B6" s="8">
        <v>13</v>
      </c>
      <c r="C6" s="15" t="s">
        <v>23</v>
      </c>
      <c r="D6" s="9" t="s">
        <v>24</v>
      </c>
      <c r="E6" s="8" t="s">
        <v>25</v>
      </c>
      <c r="F6" s="7" t="s">
        <v>26</v>
      </c>
      <c r="G6" s="11" t="s">
        <v>27</v>
      </c>
      <c r="H6" s="9"/>
      <c r="I6" s="9"/>
      <c r="J6" s="9"/>
    </row>
    <row r="7" spans="1:15">
      <c r="A7" s="16">
        <v>6</v>
      </c>
      <c r="B7" s="8">
        <v>13</v>
      </c>
      <c r="C7" s="15" t="s">
        <v>28</v>
      </c>
      <c r="D7" s="9" t="s">
        <v>29</v>
      </c>
      <c r="E7" s="8" t="s">
        <v>25</v>
      </c>
      <c r="F7" s="7" t="s">
        <v>26</v>
      </c>
      <c r="G7" s="11" t="s">
        <v>27</v>
      </c>
      <c r="H7" s="9"/>
      <c r="I7" s="9"/>
      <c r="J7" s="9"/>
    </row>
    <row r="8" spans="1:15">
      <c r="A8" s="16">
        <v>7</v>
      </c>
      <c r="B8" s="8">
        <v>13</v>
      </c>
      <c r="C8" s="15" t="s">
        <v>30</v>
      </c>
      <c r="D8" s="9" t="s">
        <v>31</v>
      </c>
      <c r="E8" s="8" t="s">
        <v>25</v>
      </c>
      <c r="F8" s="7" t="s">
        <v>26</v>
      </c>
      <c r="G8" s="11" t="s">
        <v>27</v>
      </c>
      <c r="H8" s="9"/>
      <c r="I8" s="9"/>
      <c r="J8" s="9"/>
    </row>
    <row r="9" spans="1:15">
      <c r="A9" s="16">
        <v>8</v>
      </c>
      <c r="B9" s="8">
        <v>14</v>
      </c>
      <c r="C9" s="15" t="s">
        <v>32</v>
      </c>
      <c r="D9" s="9" t="s">
        <v>33</v>
      </c>
      <c r="E9" s="8" t="s">
        <v>25</v>
      </c>
      <c r="F9" s="7" t="s">
        <v>26</v>
      </c>
      <c r="G9" s="11" t="s">
        <v>27</v>
      </c>
      <c r="H9" s="9"/>
      <c r="I9" s="9"/>
      <c r="J9" s="9"/>
    </row>
    <row r="10" spans="1:15">
      <c r="A10" s="16">
        <v>9</v>
      </c>
      <c r="B10" s="3">
        <v>30</v>
      </c>
      <c r="C10" s="14" t="s">
        <v>41</v>
      </c>
      <c r="D10" s="4" t="s">
        <v>42</v>
      </c>
      <c r="E10" s="8" t="s">
        <v>25</v>
      </c>
      <c r="F10" s="3" t="s">
        <v>43</v>
      </c>
      <c r="G10" s="10" t="s">
        <v>44</v>
      </c>
      <c r="H10" s="4"/>
      <c r="I10" s="4"/>
      <c r="J10" s="4"/>
    </row>
    <row r="11" spans="1:15">
      <c r="A11" s="16">
        <v>10</v>
      </c>
      <c r="B11" s="3">
        <v>30</v>
      </c>
      <c r="C11" s="14" t="s">
        <v>45</v>
      </c>
      <c r="D11" s="4" t="s">
        <v>46</v>
      </c>
      <c r="E11" s="8" t="s">
        <v>25</v>
      </c>
      <c r="F11" s="3" t="s">
        <v>43</v>
      </c>
      <c r="G11" s="10" t="s">
        <v>44</v>
      </c>
      <c r="H11" s="4"/>
      <c r="I11" s="4"/>
      <c r="J11" s="4"/>
    </row>
    <row r="12" spans="1:15">
      <c r="A12" s="16">
        <v>11</v>
      </c>
      <c r="B12" s="3">
        <v>30</v>
      </c>
      <c r="C12" s="14" t="s">
        <v>47</v>
      </c>
      <c r="D12" s="4" t="s">
        <v>48</v>
      </c>
      <c r="E12" s="8" t="s">
        <v>25</v>
      </c>
      <c r="F12" s="3" t="s">
        <v>43</v>
      </c>
      <c r="G12" s="10" t="s">
        <v>44</v>
      </c>
      <c r="H12" s="4"/>
      <c r="I12" s="4"/>
      <c r="J12" s="4"/>
    </row>
    <row r="13" spans="1:15">
      <c r="A13" s="16">
        <v>12</v>
      </c>
      <c r="B13" s="3">
        <v>22</v>
      </c>
      <c r="C13" s="14" t="s">
        <v>37</v>
      </c>
      <c r="D13" s="4" t="s">
        <v>38</v>
      </c>
      <c r="E13" s="3" t="s">
        <v>18</v>
      </c>
      <c r="F13" s="3"/>
      <c r="G13" s="4" t="s">
        <v>49</v>
      </c>
      <c r="H13" s="4"/>
      <c r="I13" s="4"/>
      <c r="J13" s="4"/>
    </row>
    <row r="14" spans="1:15">
      <c r="A14" s="16">
        <v>13</v>
      </c>
      <c r="B14" s="3">
        <v>47</v>
      </c>
      <c r="C14" s="14" t="s">
        <v>50</v>
      </c>
      <c r="D14" s="4" t="s">
        <v>51</v>
      </c>
      <c r="E14" s="3" t="s">
        <v>52</v>
      </c>
      <c r="F14" s="3" t="s">
        <v>53</v>
      </c>
      <c r="G14" s="4" t="s">
        <v>54</v>
      </c>
      <c r="H14" s="4"/>
      <c r="I14" s="4"/>
      <c r="J14" s="4"/>
    </row>
    <row r="15" spans="1:15">
      <c r="A15" s="16">
        <v>14</v>
      </c>
      <c r="B15" s="3">
        <v>29</v>
      </c>
      <c r="C15" s="14" t="s">
        <v>55</v>
      </c>
      <c r="D15" s="4" t="s">
        <v>56</v>
      </c>
      <c r="E15" s="3" t="s">
        <v>25</v>
      </c>
      <c r="F15" s="7" t="s">
        <v>60</v>
      </c>
      <c r="G15" s="4" t="s">
        <v>57</v>
      </c>
      <c r="H15" s="4"/>
      <c r="I15" s="4"/>
      <c r="J15" s="4"/>
    </row>
    <row r="16" spans="1:15">
      <c r="A16" s="16">
        <v>15</v>
      </c>
      <c r="B16" s="3">
        <v>25</v>
      </c>
      <c r="C16" s="14" t="s">
        <v>58</v>
      </c>
      <c r="D16" s="4" t="s">
        <v>59</v>
      </c>
      <c r="E16" s="3" t="s">
        <v>18</v>
      </c>
      <c r="F16" s="7" t="s">
        <v>61</v>
      </c>
      <c r="G16" s="4" t="s">
        <v>57</v>
      </c>
      <c r="H16" s="4"/>
      <c r="I16" s="4"/>
      <c r="J16" s="4"/>
    </row>
    <row r="17" spans="1:10">
      <c r="A17" s="16">
        <v>16</v>
      </c>
      <c r="B17" s="3">
        <v>8</v>
      </c>
      <c r="C17" s="14" t="s">
        <v>62</v>
      </c>
      <c r="D17" s="4" t="s">
        <v>63</v>
      </c>
      <c r="E17" s="3" t="s">
        <v>10</v>
      </c>
      <c r="F17" s="3" t="s">
        <v>64</v>
      </c>
      <c r="G17" s="4" t="s">
        <v>15</v>
      </c>
      <c r="H17" s="4"/>
      <c r="I17" s="4"/>
      <c r="J17" s="4"/>
    </row>
    <row r="18" spans="1:10">
      <c r="A18" s="16">
        <v>17</v>
      </c>
      <c r="B18" s="3">
        <v>351</v>
      </c>
      <c r="C18" s="14" t="s">
        <v>94</v>
      </c>
      <c r="D18" s="4" t="s">
        <v>95</v>
      </c>
      <c r="E18" s="3" t="s">
        <v>64</v>
      </c>
      <c r="F18" s="3" t="s">
        <v>11</v>
      </c>
      <c r="G18" s="4" t="s">
        <v>15</v>
      </c>
      <c r="H18" s="4"/>
      <c r="I18" s="4"/>
      <c r="J18" s="4"/>
    </row>
    <row r="19" spans="1:10">
      <c r="A19" s="16">
        <v>18</v>
      </c>
      <c r="B19" s="3">
        <v>352</v>
      </c>
      <c r="C19" s="14" t="s">
        <v>96</v>
      </c>
      <c r="D19" s="4" t="s">
        <v>85</v>
      </c>
      <c r="E19" s="3" t="s">
        <v>64</v>
      </c>
      <c r="F19" s="3" t="s">
        <v>11</v>
      </c>
      <c r="G19" s="4" t="s">
        <v>15</v>
      </c>
      <c r="H19" s="4"/>
      <c r="I19" s="4"/>
      <c r="J19" s="4"/>
    </row>
    <row r="20" spans="1:10">
      <c r="A20" s="16">
        <v>19</v>
      </c>
      <c r="B20" s="3">
        <v>354</v>
      </c>
      <c r="C20" s="14" t="s">
        <v>97</v>
      </c>
      <c r="D20" s="4" t="s">
        <v>22</v>
      </c>
      <c r="E20" s="3" t="s">
        <v>64</v>
      </c>
      <c r="F20" s="3" t="s">
        <v>11</v>
      </c>
      <c r="G20" s="4" t="s">
        <v>15</v>
      </c>
      <c r="H20" s="4"/>
      <c r="I20" s="4"/>
      <c r="J20" s="4"/>
    </row>
    <row r="21" spans="1:10">
      <c r="A21" s="16">
        <v>20</v>
      </c>
      <c r="B21" s="3">
        <v>550</v>
      </c>
      <c r="C21" s="4" t="s">
        <v>104</v>
      </c>
      <c r="D21" s="4" t="s">
        <v>105</v>
      </c>
      <c r="E21" s="4" t="s">
        <v>106</v>
      </c>
      <c r="F21" s="3" t="s">
        <v>107</v>
      </c>
      <c r="G21" s="4" t="s">
        <v>15</v>
      </c>
      <c r="H21" s="4"/>
      <c r="I21" s="4"/>
      <c r="J21" s="4"/>
    </row>
    <row r="22" spans="1:10">
      <c r="A22" s="16">
        <v>21</v>
      </c>
      <c r="B22" s="3">
        <v>533</v>
      </c>
      <c r="C22" s="4" t="s">
        <v>41</v>
      </c>
      <c r="D22" s="4" t="s">
        <v>108</v>
      </c>
      <c r="E22" s="4" t="s">
        <v>109</v>
      </c>
      <c r="F22" s="3" t="s">
        <v>110</v>
      </c>
      <c r="G22" s="4" t="s">
        <v>111</v>
      </c>
      <c r="H22" s="4"/>
      <c r="I22" s="4"/>
      <c r="J22" s="4"/>
    </row>
    <row r="23" spans="1:10">
      <c r="A23" s="16">
        <v>22</v>
      </c>
      <c r="B23" s="3">
        <v>526</v>
      </c>
      <c r="C23" s="4" t="s">
        <v>73</v>
      </c>
      <c r="D23" s="4" t="s">
        <v>74</v>
      </c>
      <c r="E23" s="4" t="s">
        <v>109</v>
      </c>
      <c r="F23" s="3" t="s">
        <v>107</v>
      </c>
      <c r="G23" s="4" t="s">
        <v>15</v>
      </c>
      <c r="H23" s="4"/>
      <c r="I23" s="4"/>
      <c r="J23" s="4"/>
    </row>
    <row r="24" spans="1:10">
      <c r="A24" s="17">
        <v>23</v>
      </c>
      <c r="B24" s="3">
        <v>540</v>
      </c>
      <c r="C24" s="4" t="s">
        <v>16</v>
      </c>
      <c r="D24" s="4" t="s">
        <v>17</v>
      </c>
      <c r="E24" s="4" t="s">
        <v>112</v>
      </c>
      <c r="F24" s="3" t="s">
        <v>113</v>
      </c>
      <c r="G24" s="4" t="s">
        <v>20</v>
      </c>
      <c r="H24" s="4"/>
      <c r="I24" s="4"/>
      <c r="J24" s="4"/>
    </row>
    <row r="25" spans="1:10">
      <c r="A25" s="16">
        <v>24</v>
      </c>
      <c r="B25" s="3">
        <v>516</v>
      </c>
      <c r="C25" s="4" t="s">
        <v>65</v>
      </c>
      <c r="D25" s="4" t="s">
        <v>66</v>
      </c>
      <c r="E25" s="4" t="s">
        <v>116</v>
      </c>
      <c r="F25" s="3"/>
      <c r="G25" s="4" t="s">
        <v>117</v>
      </c>
      <c r="H25" s="4"/>
      <c r="I25" s="4"/>
      <c r="J25" s="4"/>
    </row>
    <row r="26" spans="1:10">
      <c r="A26" s="16">
        <v>25</v>
      </c>
      <c r="B26" s="3">
        <v>565</v>
      </c>
      <c r="C26" s="4" t="s">
        <v>47</v>
      </c>
      <c r="D26" s="4" t="s">
        <v>121</v>
      </c>
      <c r="E26" s="4" t="s">
        <v>122</v>
      </c>
      <c r="F26" s="3"/>
      <c r="G26" s="4" t="s">
        <v>123</v>
      </c>
      <c r="H26" s="4"/>
      <c r="I26" s="4"/>
      <c r="J26" s="4"/>
    </row>
    <row r="27" spans="1:10">
      <c r="A27" s="16">
        <v>26</v>
      </c>
      <c r="B27" s="3">
        <v>583</v>
      </c>
      <c r="C27" s="4" t="s">
        <v>124</v>
      </c>
      <c r="D27" s="4" t="s">
        <v>98</v>
      </c>
      <c r="E27" s="4" t="s">
        <v>125</v>
      </c>
      <c r="F27" s="3"/>
      <c r="G27" s="4" t="s">
        <v>93</v>
      </c>
      <c r="H27" s="4"/>
      <c r="I27" s="4"/>
      <c r="J27" s="4"/>
    </row>
    <row r="28" spans="1:10">
      <c r="A28" s="16">
        <v>27</v>
      </c>
      <c r="B28" s="3">
        <v>607</v>
      </c>
      <c r="C28" s="4" t="s">
        <v>130</v>
      </c>
      <c r="D28" s="4" t="s">
        <v>131</v>
      </c>
      <c r="E28" s="4" t="s">
        <v>132</v>
      </c>
      <c r="F28" s="3"/>
      <c r="G28" s="4" t="s">
        <v>133</v>
      </c>
      <c r="H28" s="4"/>
      <c r="I28" s="4"/>
      <c r="J28" s="4"/>
    </row>
    <row r="29" spans="1:10">
      <c r="A29" s="16">
        <v>28</v>
      </c>
      <c r="B29" s="3">
        <v>618</v>
      </c>
      <c r="C29" s="4" t="s">
        <v>137</v>
      </c>
      <c r="D29" s="4" t="s">
        <v>66</v>
      </c>
      <c r="E29" s="4" t="s">
        <v>138</v>
      </c>
      <c r="F29" s="3"/>
      <c r="G29" s="4" t="s">
        <v>139</v>
      </c>
      <c r="H29" s="4"/>
      <c r="I29" s="4"/>
      <c r="J29" s="4"/>
    </row>
    <row r="30" spans="1:10">
      <c r="A30" s="16">
        <v>29</v>
      </c>
      <c r="B30" s="3">
        <v>638</v>
      </c>
      <c r="C30" s="4" t="s">
        <v>23</v>
      </c>
      <c r="D30" s="4" t="s">
        <v>140</v>
      </c>
      <c r="E30" s="4" t="s">
        <v>141</v>
      </c>
      <c r="F30" s="3"/>
      <c r="G30" s="4" t="s">
        <v>57</v>
      </c>
      <c r="H30" s="4"/>
      <c r="I30" s="4"/>
      <c r="J30" s="4"/>
    </row>
    <row r="31" spans="1:10">
      <c r="A31" s="16">
        <v>30</v>
      </c>
      <c r="B31" s="3">
        <v>640</v>
      </c>
      <c r="C31" s="13" t="s">
        <v>62</v>
      </c>
      <c r="D31" s="13" t="s">
        <v>63</v>
      </c>
      <c r="E31" s="13" t="s">
        <v>141</v>
      </c>
      <c r="F31" s="3"/>
      <c r="G31" s="13" t="s">
        <v>158</v>
      </c>
      <c r="H31" s="4"/>
      <c r="I31" s="4"/>
      <c r="J31" s="4"/>
    </row>
    <row r="32" spans="1:10">
      <c r="A32" s="16">
        <v>31</v>
      </c>
      <c r="B32" s="3">
        <v>652</v>
      </c>
      <c r="C32" s="4" t="s">
        <v>160</v>
      </c>
      <c r="D32" s="4" t="s">
        <v>142</v>
      </c>
      <c r="E32" s="4" t="s">
        <v>161</v>
      </c>
      <c r="F32" s="3"/>
      <c r="G32" s="4" t="s">
        <v>123</v>
      </c>
      <c r="H32" s="4"/>
      <c r="I32" s="4"/>
      <c r="J32" s="4"/>
    </row>
    <row r="33" spans="1:10">
      <c r="A33" s="16">
        <v>32</v>
      </c>
      <c r="B33" s="3">
        <v>647</v>
      </c>
      <c r="C33" s="4" t="s">
        <v>16</v>
      </c>
      <c r="D33" s="4" t="s">
        <v>17</v>
      </c>
      <c r="E33" s="4" t="s">
        <v>162</v>
      </c>
      <c r="F33" s="3"/>
      <c r="G33" s="4" t="s">
        <v>20</v>
      </c>
      <c r="H33" s="4"/>
      <c r="I33" s="4"/>
      <c r="J33" s="4"/>
    </row>
    <row r="34" spans="1:10">
      <c r="A34" s="12">
        <v>33</v>
      </c>
      <c r="B34" s="3">
        <v>621</v>
      </c>
      <c r="C34" s="4" t="s">
        <v>58</v>
      </c>
      <c r="D34" s="4" t="s">
        <v>59</v>
      </c>
      <c r="E34" s="4" t="s">
        <v>163</v>
      </c>
      <c r="F34" s="3"/>
      <c r="G34" s="4" t="s">
        <v>89</v>
      </c>
      <c r="H34" s="4"/>
      <c r="I34" s="4"/>
      <c r="J34" s="4"/>
    </row>
    <row r="35" spans="1:10">
      <c r="A35" s="3">
        <v>34</v>
      </c>
      <c r="B35" s="3"/>
      <c r="C35" s="4"/>
      <c r="D35" s="4"/>
      <c r="E35" s="4"/>
      <c r="F35" s="3"/>
      <c r="G35" s="4"/>
      <c r="H35" s="4"/>
      <c r="I35" s="4"/>
      <c r="J35" s="4"/>
    </row>
    <row r="36" spans="1:10">
      <c r="A36" s="3">
        <v>35</v>
      </c>
      <c r="B36" s="3"/>
      <c r="C36" s="4"/>
      <c r="D36" s="4"/>
      <c r="E36" s="4"/>
      <c r="F36" s="3"/>
      <c r="G36" s="4"/>
      <c r="H36" s="4"/>
      <c r="I36" s="4"/>
      <c r="J36" s="4"/>
    </row>
    <row r="37" spans="1:10">
      <c r="A37" s="3">
        <v>36</v>
      </c>
      <c r="B37" s="3"/>
      <c r="C37" s="4"/>
      <c r="D37" s="4"/>
      <c r="E37" s="4"/>
      <c r="F37" s="3"/>
      <c r="G37" s="4"/>
      <c r="H37" s="4"/>
      <c r="I37" s="4"/>
      <c r="J37" s="4"/>
    </row>
    <row r="38" spans="1:10">
      <c r="A38" s="3">
        <v>37</v>
      </c>
      <c r="B38" s="3"/>
      <c r="C38" s="4"/>
      <c r="D38" s="4"/>
      <c r="E38" s="4"/>
      <c r="F38" s="3"/>
      <c r="G38" s="4"/>
      <c r="H38" s="4"/>
      <c r="I38" s="4"/>
      <c r="J38" s="4"/>
    </row>
    <row r="39" spans="1:10">
      <c r="A39" s="3">
        <v>38</v>
      </c>
      <c r="B39" s="3"/>
      <c r="C39" s="4"/>
      <c r="D39" s="4"/>
      <c r="E39" s="4"/>
      <c r="F39" s="3"/>
      <c r="G39" s="4"/>
      <c r="H39" s="4"/>
      <c r="I39" s="4"/>
      <c r="J39" s="4"/>
    </row>
    <row r="40" spans="1:10">
      <c r="A40" s="3">
        <v>39</v>
      </c>
      <c r="B40" s="3"/>
      <c r="C40" s="4"/>
      <c r="D40" s="4"/>
      <c r="E40" s="4"/>
      <c r="F40" s="3"/>
      <c r="G40" s="4"/>
      <c r="H40" s="4"/>
      <c r="I40" s="4"/>
      <c r="J40" s="4"/>
    </row>
    <row r="41" spans="1:10">
      <c r="A41" s="3">
        <v>40</v>
      </c>
      <c r="B41" s="3"/>
      <c r="C41" s="4"/>
      <c r="D41" s="4"/>
      <c r="E41" s="4"/>
      <c r="F41" s="3"/>
      <c r="G41" s="4"/>
      <c r="H41" s="4"/>
      <c r="I41" s="4"/>
      <c r="J41" s="4"/>
    </row>
  </sheetData>
  <pageMargins left="0.19685039370078741" right="0.19685039370078741" top="0.15748031496062992" bottom="0.23622047244094491" header="0.15748031496062992" footer="0.2362204724409449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pane ySplit="1" topLeftCell="A23" activePane="bottomLeft" state="frozen"/>
      <selection pane="bottomLeft" activeCell="C44" sqref="C44"/>
    </sheetView>
  </sheetViews>
  <sheetFormatPr defaultRowHeight="15"/>
  <cols>
    <col min="1" max="1" width="5" style="1" customWidth="1"/>
    <col min="2" max="2" width="6.140625" style="1" customWidth="1"/>
    <col min="3" max="3" width="16.85546875" customWidth="1"/>
    <col min="4" max="4" width="18.85546875" customWidth="1"/>
    <col min="5" max="5" width="9.140625" style="1"/>
    <col min="6" max="6" width="34.28515625" customWidth="1"/>
  </cols>
  <sheetData>
    <row r="1" spans="1:10" ht="109.5" customHeight="1">
      <c r="A1" s="3"/>
      <c r="B1" s="5" t="s">
        <v>0</v>
      </c>
      <c r="C1" s="5" t="s">
        <v>2</v>
      </c>
      <c r="D1" s="5" t="s">
        <v>3</v>
      </c>
      <c r="E1" s="6" t="s">
        <v>1</v>
      </c>
      <c r="F1" s="5" t="s">
        <v>5</v>
      </c>
      <c r="G1" s="5" t="s">
        <v>7</v>
      </c>
      <c r="H1" s="2"/>
      <c r="I1" s="2"/>
      <c r="J1" s="2"/>
    </row>
    <row r="2" spans="1:10">
      <c r="A2" s="3">
        <v>1</v>
      </c>
      <c r="B2" s="3">
        <v>7</v>
      </c>
      <c r="C2" s="4" t="s">
        <v>34</v>
      </c>
      <c r="D2" s="4" t="s">
        <v>35</v>
      </c>
      <c r="E2" s="3" t="s">
        <v>25</v>
      </c>
      <c r="F2" s="3" t="s">
        <v>36</v>
      </c>
      <c r="G2" s="4"/>
    </row>
    <row r="3" spans="1:10">
      <c r="A3" s="3">
        <v>2</v>
      </c>
      <c r="B3" s="3">
        <v>15</v>
      </c>
      <c r="C3" s="4" t="s">
        <v>37</v>
      </c>
      <c r="D3" s="4" t="s">
        <v>38</v>
      </c>
      <c r="E3" s="3" t="s">
        <v>39</v>
      </c>
      <c r="F3" s="3" t="s">
        <v>40</v>
      </c>
      <c r="G3" s="4"/>
    </row>
    <row r="4" spans="1:10">
      <c r="A4" s="3">
        <v>3</v>
      </c>
      <c r="B4" s="3">
        <v>52</v>
      </c>
      <c r="C4" s="4" t="s">
        <v>65</v>
      </c>
      <c r="D4" s="4" t="s">
        <v>66</v>
      </c>
      <c r="E4" s="3" t="s">
        <v>64</v>
      </c>
      <c r="F4" s="3"/>
      <c r="G4" s="4"/>
    </row>
    <row r="5" spans="1:10">
      <c r="A5" s="3">
        <v>4</v>
      </c>
      <c r="B5" s="3">
        <v>53</v>
      </c>
      <c r="C5" s="4" t="s">
        <v>67</v>
      </c>
      <c r="D5" s="4" t="s">
        <v>68</v>
      </c>
      <c r="E5" s="3" t="s">
        <v>64</v>
      </c>
      <c r="F5" s="3"/>
      <c r="G5" s="4"/>
    </row>
    <row r="6" spans="1:10">
      <c r="A6" s="8">
        <v>5</v>
      </c>
      <c r="B6" s="8">
        <v>54</v>
      </c>
      <c r="C6" s="9" t="s">
        <v>69</v>
      </c>
      <c r="D6" s="9" t="s">
        <v>98</v>
      </c>
      <c r="E6" s="3" t="s">
        <v>64</v>
      </c>
      <c r="F6" s="8"/>
      <c r="G6" s="9"/>
    </row>
    <row r="7" spans="1:10">
      <c r="A7" s="8">
        <v>6</v>
      </c>
      <c r="B7" s="8">
        <v>55</v>
      </c>
      <c r="C7" s="9" t="s">
        <v>13</v>
      </c>
      <c r="D7" s="9" t="s">
        <v>70</v>
      </c>
      <c r="E7" s="3" t="s">
        <v>64</v>
      </c>
      <c r="F7" s="8"/>
      <c r="G7" s="9"/>
    </row>
    <row r="8" spans="1:10">
      <c r="A8" s="8">
        <v>7</v>
      </c>
      <c r="B8" s="8">
        <v>56</v>
      </c>
      <c r="C8" s="9" t="s">
        <v>71</v>
      </c>
      <c r="D8" s="9" t="s">
        <v>72</v>
      </c>
      <c r="E8" s="3" t="s">
        <v>64</v>
      </c>
      <c r="F8" s="8"/>
      <c r="G8" s="9"/>
    </row>
    <row r="9" spans="1:10">
      <c r="A9" s="8">
        <v>8</v>
      </c>
      <c r="B9" s="8">
        <v>57</v>
      </c>
      <c r="C9" s="9" t="s">
        <v>73</v>
      </c>
      <c r="D9" s="9" t="s">
        <v>74</v>
      </c>
      <c r="E9" s="3" t="s">
        <v>64</v>
      </c>
      <c r="F9" s="8"/>
      <c r="G9" s="9"/>
    </row>
    <row r="10" spans="1:10">
      <c r="A10" s="3">
        <v>9</v>
      </c>
      <c r="B10" s="3">
        <v>58</v>
      </c>
      <c r="C10" s="4" t="s">
        <v>75</v>
      </c>
      <c r="D10" s="4" t="s">
        <v>76</v>
      </c>
      <c r="E10" s="3" t="s">
        <v>64</v>
      </c>
      <c r="F10" s="4"/>
      <c r="G10" s="4"/>
    </row>
    <row r="11" spans="1:10">
      <c r="A11" s="3">
        <v>10</v>
      </c>
      <c r="B11" s="3">
        <v>59</v>
      </c>
      <c r="C11" s="4" t="s">
        <v>77</v>
      </c>
      <c r="D11" s="4" t="s">
        <v>78</v>
      </c>
      <c r="E11" s="3" t="s">
        <v>64</v>
      </c>
      <c r="F11" s="4"/>
      <c r="G11" s="4"/>
    </row>
    <row r="12" spans="1:10">
      <c r="A12" s="3">
        <v>11</v>
      </c>
      <c r="B12" s="3">
        <v>60</v>
      </c>
      <c r="C12" s="4" t="s">
        <v>79</v>
      </c>
      <c r="D12" s="4" t="s">
        <v>80</v>
      </c>
      <c r="E12" s="3" t="s">
        <v>64</v>
      </c>
      <c r="F12" s="4"/>
      <c r="G12" s="4"/>
    </row>
    <row r="13" spans="1:10">
      <c r="A13" s="3">
        <v>12</v>
      </c>
      <c r="B13" s="3">
        <v>63</v>
      </c>
      <c r="C13" s="4" t="s">
        <v>81</v>
      </c>
      <c r="D13" s="4" t="s">
        <v>82</v>
      </c>
      <c r="E13" s="3" t="s">
        <v>64</v>
      </c>
      <c r="F13" s="4"/>
      <c r="G13" s="4"/>
    </row>
    <row r="14" spans="1:10">
      <c r="A14" s="3">
        <v>13</v>
      </c>
      <c r="B14" s="3">
        <v>67</v>
      </c>
      <c r="C14" s="4" t="s">
        <v>83</v>
      </c>
      <c r="D14" s="4" t="s">
        <v>84</v>
      </c>
      <c r="E14" s="3" t="s">
        <v>64</v>
      </c>
      <c r="F14" s="4"/>
      <c r="G14" s="4"/>
    </row>
    <row r="15" spans="1:10">
      <c r="A15" s="3">
        <v>14</v>
      </c>
      <c r="B15" s="3">
        <v>65</v>
      </c>
      <c r="C15" s="4" t="s">
        <v>41</v>
      </c>
      <c r="D15" s="4" t="s">
        <v>85</v>
      </c>
      <c r="E15" s="3" t="s">
        <v>64</v>
      </c>
      <c r="F15" s="4"/>
      <c r="G15" s="4"/>
    </row>
    <row r="16" spans="1:10">
      <c r="A16" s="3">
        <v>15</v>
      </c>
      <c r="B16" s="3">
        <v>64</v>
      </c>
      <c r="C16" s="4" t="s">
        <v>86</v>
      </c>
      <c r="D16" s="4" t="s">
        <v>87</v>
      </c>
      <c r="E16" s="3" t="s">
        <v>64</v>
      </c>
      <c r="F16" s="4"/>
      <c r="G16" s="4"/>
    </row>
    <row r="17" spans="1:7">
      <c r="A17" s="3">
        <v>16</v>
      </c>
      <c r="B17" s="3">
        <v>35</v>
      </c>
      <c r="C17" s="4" t="s">
        <v>23</v>
      </c>
      <c r="D17" s="4" t="s">
        <v>24</v>
      </c>
      <c r="E17" s="3" t="s">
        <v>91</v>
      </c>
      <c r="F17" s="4"/>
      <c r="G17" s="4"/>
    </row>
    <row r="18" spans="1:7">
      <c r="A18" s="3">
        <v>17</v>
      </c>
      <c r="B18" s="3">
        <v>35</v>
      </c>
      <c r="C18" s="4" t="s">
        <v>28</v>
      </c>
      <c r="D18" s="4" t="s">
        <v>29</v>
      </c>
      <c r="E18" s="3" t="s">
        <v>91</v>
      </c>
      <c r="F18" s="4"/>
      <c r="G18" s="4"/>
    </row>
    <row r="19" spans="1:7">
      <c r="A19" s="3">
        <v>18</v>
      </c>
      <c r="B19" s="3">
        <v>35</v>
      </c>
      <c r="C19" s="4" t="s">
        <v>30</v>
      </c>
      <c r="D19" s="4" t="s">
        <v>92</v>
      </c>
      <c r="E19" s="3" t="s">
        <v>91</v>
      </c>
      <c r="F19" s="4"/>
      <c r="G19" s="4"/>
    </row>
    <row r="20" spans="1:7">
      <c r="A20" s="3">
        <v>19</v>
      </c>
      <c r="B20" s="3">
        <v>35</v>
      </c>
      <c r="C20" s="4" t="s">
        <v>32</v>
      </c>
      <c r="D20" s="4" t="s">
        <v>33</v>
      </c>
      <c r="E20" s="3" t="s">
        <v>91</v>
      </c>
      <c r="F20" s="4"/>
      <c r="G20" s="4"/>
    </row>
    <row r="21" spans="1:7">
      <c r="A21" s="3">
        <v>20</v>
      </c>
      <c r="B21" s="3">
        <v>36</v>
      </c>
      <c r="C21" s="4" t="s">
        <v>55</v>
      </c>
      <c r="D21" s="4" t="s">
        <v>56</v>
      </c>
      <c r="E21" s="3" t="s">
        <v>60</v>
      </c>
      <c r="F21" s="4"/>
      <c r="G21" s="4"/>
    </row>
    <row r="22" spans="1:7">
      <c r="A22" s="3">
        <v>21</v>
      </c>
      <c r="B22" s="3">
        <v>148</v>
      </c>
      <c r="C22" s="4" t="s">
        <v>58</v>
      </c>
      <c r="D22" s="4" t="s">
        <v>59</v>
      </c>
      <c r="E22" s="3" t="s">
        <v>61</v>
      </c>
      <c r="F22" s="4"/>
      <c r="G22" s="4"/>
    </row>
    <row r="23" spans="1:7">
      <c r="A23" s="3">
        <v>22</v>
      </c>
      <c r="B23" s="3">
        <v>149</v>
      </c>
      <c r="C23" s="4" t="s">
        <v>99</v>
      </c>
      <c r="D23" s="4" t="s">
        <v>100</v>
      </c>
      <c r="E23" s="3" t="s">
        <v>52</v>
      </c>
      <c r="F23" s="4"/>
      <c r="G23" s="4"/>
    </row>
    <row r="24" spans="1:7">
      <c r="A24" s="3">
        <v>23</v>
      </c>
      <c r="B24" s="3"/>
      <c r="C24" s="4" t="s">
        <v>101</v>
      </c>
      <c r="D24" s="4" t="s">
        <v>82</v>
      </c>
      <c r="E24" s="3" t="s">
        <v>102</v>
      </c>
      <c r="F24" s="4"/>
      <c r="G24" s="4"/>
    </row>
    <row r="25" spans="1:7">
      <c r="A25" s="3">
        <v>24</v>
      </c>
      <c r="B25" s="3">
        <v>358</v>
      </c>
      <c r="C25" s="4" t="s">
        <v>103</v>
      </c>
      <c r="D25" s="4" t="s">
        <v>24</v>
      </c>
      <c r="E25" s="3" t="s">
        <v>64</v>
      </c>
      <c r="F25" s="4"/>
      <c r="G25" s="4"/>
    </row>
    <row r="26" spans="1:7">
      <c r="A26" s="3">
        <v>25</v>
      </c>
      <c r="B26" s="3">
        <v>525</v>
      </c>
      <c r="C26" s="4" t="s">
        <v>21</v>
      </c>
      <c r="D26" s="4" t="s">
        <v>22</v>
      </c>
      <c r="E26" s="3" t="s">
        <v>109</v>
      </c>
      <c r="F26" s="4"/>
      <c r="G26" s="4"/>
    </row>
    <row r="27" spans="1:7">
      <c r="A27" s="3">
        <v>26</v>
      </c>
      <c r="B27" s="3">
        <v>523</v>
      </c>
      <c r="C27" s="4" t="s">
        <v>114</v>
      </c>
      <c r="D27" s="4" t="s">
        <v>115</v>
      </c>
      <c r="E27" s="3" t="s">
        <v>19</v>
      </c>
      <c r="F27" s="4"/>
      <c r="G27" s="4"/>
    </row>
    <row r="28" spans="1:7">
      <c r="A28" s="3">
        <v>27</v>
      </c>
      <c r="B28" s="3">
        <v>514</v>
      </c>
      <c r="C28" s="4" t="s">
        <v>62</v>
      </c>
      <c r="D28" s="4" t="s">
        <v>63</v>
      </c>
      <c r="E28" s="3" t="s">
        <v>64</v>
      </c>
      <c r="F28" s="4"/>
      <c r="G28" s="4"/>
    </row>
    <row r="29" spans="1:7">
      <c r="A29" s="3">
        <v>28</v>
      </c>
      <c r="B29" s="3">
        <v>564</v>
      </c>
      <c r="C29" s="4" t="s">
        <v>16</v>
      </c>
      <c r="D29" s="4" t="s">
        <v>17</v>
      </c>
      <c r="E29" s="3" t="s">
        <v>113</v>
      </c>
      <c r="F29" s="4"/>
      <c r="G29" s="4"/>
    </row>
    <row r="30" spans="1:7">
      <c r="A30" s="3">
        <v>29</v>
      </c>
      <c r="B30" s="3">
        <v>570</v>
      </c>
      <c r="C30" s="4" t="s">
        <v>118</v>
      </c>
      <c r="D30" s="4" t="s">
        <v>119</v>
      </c>
      <c r="E30" s="3" t="s">
        <v>120</v>
      </c>
      <c r="F30" s="4"/>
      <c r="G30" s="4"/>
    </row>
    <row r="31" spans="1:7">
      <c r="A31" s="3">
        <v>30</v>
      </c>
      <c r="B31" s="3">
        <v>576</v>
      </c>
      <c r="C31" s="4" t="s">
        <v>126</v>
      </c>
      <c r="D31" s="4" t="s">
        <v>127</v>
      </c>
      <c r="E31" s="3"/>
      <c r="F31" s="4"/>
      <c r="G31" s="4"/>
    </row>
    <row r="32" spans="1:7">
      <c r="A32" s="3">
        <v>31</v>
      </c>
      <c r="B32" s="3">
        <v>588</v>
      </c>
      <c r="C32" s="4" t="s">
        <v>128</v>
      </c>
      <c r="D32" s="4" t="s">
        <v>66</v>
      </c>
      <c r="E32" s="3" t="s">
        <v>129</v>
      </c>
      <c r="F32" s="4"/>
      <c r="G32" s="4"/>
    </row>
    <row r="33" spans="1:7">
      <c r="A33" s="3">
        <v>32</v>
      </c>
      <c r="B33" s="3">
        <v>606</v>
      </c>
      <c r="C33" s="4" t="s">
        <v>134</v>
      </c>
      <c r="D33" s="4" t="s">
        <v>48</v>
      </c>
      <c r="E33" s="3" t="s">
        <v>135</v>
      </c>
      <c r="F33" s="4" t="s">
        <v>136</v>
      </c>
      <c r="G33" s="4"/>
    </row>
    <row r="34" spans="1:7">
      <c r="A34" s="3">
        <v>33</v>
      </c>
      <c r="B34" s="3">
        <v>636</v>
      </c>
      <c r="C34" s="4" t="s">
        <v>71</v>
      </c>
      <c r="D34" s="4" t="s">
        <v>142</v>
      </c>
      <c r="E34" s="3" t="s">
        <v>143</v>
      </c>
      <c r="F34" s="4" t="s">
        <v>146</v>
      </c>
      <c r="G34" s="4"/>
    </row>
    <row r="35" spans="1:7">
      <c r="A35" s="3">
        <v>34</v>
      </c>
      <c r="B35" s="3">
        <v>636</v>
      </c>
      <c r="C35" s="4" t="s">
        <v>144</v>
      </c>
      <c r="D35" s="4" t="s">
        <v>145</v>
      </c>
      <c r="E35" s="3" t="s">
        <v>143</v>
      </c>
      <c r="F35" s="4" t="s">
        <v>146</v>
      </c>
      <c r="G35" s="4"/>
    </row>
    <row r="36" spans="1:7">
      <c r="A36" s="3">
        <v>35</v>
      </c>
      <c r="B36" s="3">
        <v>636</v>
      </c>
      <c r="C36" s="4" t="s">
        <v>147</v>
      </c>
      <c r="D36" s="4" t="s">
        <v>148</v>
      </c>
      <c r="E36" s="3" t="s">
        <v>143</v>
      </c>
      <c r="F36" s="4" t="s">
        <v>146</v>
      </c>
      <c r="G36" s="4"/>
    </row>
    <row r="37" spans="1:7">
      <c r="A37" s="3">
        <v>36</v>
      </c>
      <c r="B37" s="3">
        <v>636</v>
      </c>
      <c r="C37" s="4" t="s">
        <v>41</v>
      </c>
      <c r="D37" s="4" t="s">
        <v>149</v>
      </c>
      <c r="E37" s="3" t="s">
        <v>143</v>
      </c>
      <c r="F37" s="4" t="s">
        <v>146</v>
      </c>
      <c r="G37" s="4"/>
    </row>
    <row r="38" spans="1:7">
      <c r="A38" s="3">
        <v>37</v>
      </c>
      <c r="B38" s="3">
        <v>636</v>
      </c>
      <c r="C38" s="4" t="s">
        <v>150</v>
      </c>
      <c r="D38" s="4" t="s">
        <v>151</v>
      </c>
      <c r="E38" s="3" t="s">
        <v>143</v>
      </c>
      <c r="F38" s="4" t="s">
        <v>146</v>
      </c>
      <c r="G38" s="4"/>
    </row>
    <row r="39" spans="1:7">
      <c r="A39" s="3">
        <v>38</v>
      </c>
      <c r="B39" s="3">
        <v>636</v>
      </c>
      <c r="C39" s="4" t="s">
        <v>152</v>
      </c>
      <c r="D39" s="4" t="s">
        <v>33</v>
      </c>
      <c r="E39" s="3" t="s">
        <v>143</v>
      </c>
      <c r="F39" s="4" t="s">
        <v>146</v>
      </c>
      <c r="G39" s="4"/>
    </row>
    <row r="40" spans="1:7">
      <c r="A40" s="3">
        <v>39</v>
      </c>
      <c r="B40" s="3">
        <v>636</v>
      </c>
      <c r="C40" s="4" t="s">
        <v>154</v>
      </c>
      <c r="D40" s="4" t="s">
        <v>153</v>
      </c>
      <c r="E40" s="3" t="s">
        <v>143</v>
      </c>
      <c r="F40" s="4" t="s">
        <v>146</v>
      </c>
      <c r="G40" s="4"/>
    </row>
    <row r="41" spans="1:7">
      <c r="A41" s="3">
        <v>40</v>
      </c>
      <c r="B41" s="3">
        <v>636</v>
      </c>
      <c r="C41" s="4" t="s">
        <v>155</v>
      </c>
      <c r="D41" s="4" t="s">
        <v>84</v>
      </c>
      <c r="E41" s="3" t="s">
        <v>143</v>
      </c>
      <c r="F41" s="4" t="s">
        <v>146</v>
      </c>
      <c r="G41" s="4"/>
    </row>
    <row r="42" spans="1:7">
      <c r="A42" s="3">
        <v>41</v>
      </c>
      <c r="B42" s="3">
        <v>641</v>
      </c>
      <c r="C42" s="4" t="s">
        <v>103</v>
      </c>
      <c r="D42" s="4" t="s">
        <v>156</v>
      </c>
      <c r="E42" s="3" t="s">
        <v>143</v>
      </c>
      <c r="F42" s="4" t="s">
        <v>157</v>
      </c>
      <c r="G42" s="4"/>
    </row>
    <row r="43" spans="1:7">
      <c r="A43" s="3">
        <v>42</v>
      </c>
      <c r="B43" s="3">
        <v>643</v>
      </c>
      <c r="C43" s="4" t="s">
        <v>144</v>
      </c>
      <c r="D43" s="4" t="s">
        <v>24</v>
      </c>
      <c r="E43" s="3" t="s">
        <v>159</v>
      </c>
      <c r="F43" s="4" t="s">
        <v>123</v>
      </c>
      <c r="G43" s="4"/>
    </row>
    <row r="44" spans="1:7">
      <c r="A44" s="3">
        <v>43</v>
      </c>
      <c r="B44" s="3">
        <v>644</v>
      </c>
      <c r="C44" s="13" t="s">
        <v>47</v>
      </c>
      <c r="D44" s="13" t="s">
        <v>121</v>
      </c>
      <c r="E44" s="3" t="s">
        <v>159</v>
      </c>
      <c r="F44" s="4" t="s">
        <v>123</v>
      </c>
      <c r="G44" s="4"/>
    </row>
    <row r="45" spans="1:7">
      <c r="A45" s="3">
        <v>44</v>
      </c>
      <c r="B45" s="3">
        <v>649</v>
      </c>
      <c r="C45" s="4" t="s">
        <v>58</v>
      </c>
      <c r="D45" s="4" t="s">
        <v>59</v>
      </c>
      <c r="E45" s="3" t="s">
        <v>162</v>
      </c>
      <c r="F45" s="4" t="s">
        <v>20</v>
      </c>
      <c r="G45" s="4"/>
    </row>
    <row r="46" spans="1:7">
      <c r="A46" s="3">
        <v>45</v>
      </c>
      <c r="B46" s="3">
        <v>648</v>
      </c>
      <c r="C46" s="4" t="s">
        <v>23</v>
      </c>
      <c r="D46" s="4" t="s">
        <v>140</v>
      </c>
      <c r="E46" s="3" t="s">
        <v>162</v>
      </c>
      <c r="F46" s="4" t="s">
        <v>20</v>
      </c>
      <c r="G46" s="4"/>
    </row>
    <row r="47" spans="1:7">
      <c r="A47" s="3">
        <v>46</v>
      </c>
      <c r="B47" s="3">
        <v>656</v>
      </c>
      <c r="C47" s="4" t="s">
        <v>164</v>
      </c>
      <c r="D47" s="4" t="s">
        <v>165</v>
      </c>
      <c r="E47" s="3" t="s">
        <v>166</v>
      </c>
      <c r="F47" s="4" t="s">
        <v>167</v>
      </c>
      <c r="G47" s="4"/>
    </row>
    <row r="48" spans="1:7">
      <c r="A48" s="3">
        <v>47</v>
      </c>
      <c r="B48" s="3">
        <v>659</v>
      </c>
      <c r="C48" s="4" t="s">
        <v>126</v>
      </c>
      <c r="D48" s="4" t="s">
        <v>168</v>
      </c>
      <c r="E48" s="3" t="s">
        <v>169</v>
      </c>
      <c r="F48" s="4" t="s">
        <v>170</v>
      </c>
      <c r="G48" s="4"/>
    </row>
    <row r="49" spans="1:7">
      <c r="A49" s="3">
        <v>48</v>
      </c>
      <c r="B49" s="3">
        <v>66</v>
      </c>
      <c r="C49" s="4" t="s">
        <v>171</v>
      </c>
      <c r="D49" s="4" t="s">
        <v>172</v>
      </c>
      <c r="E49" s="3" t="s">
        <v>169</v>
      </c>
      <c r="F49" s="4" t="s">
        <v>173</v>
      </c>
      <c r="G49" s="4"/>
    </row>
    <row r="50" spans="1:7">
      <c r="A50" s="3">
        <v>49</v>
      </c>
      <c r="B50" s="3"/>
      <c r="C50" s="4"/>
      <c r="D50" s="4"/>
      <c r="E50" s="3"/>
      <c r="F50" s="4"/>
      <c r="G50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A2" sqref="A2:O2"/>
    </sheetView>
  </sheetViews>
  <sheetFormatPr defaultRowHeight="15"/>
  <cols>
    <col min="1" max="1" width="3" style="1" bestFit="1" customWidth="1"/>
    <col min="2" max="2" width="9.5703125" style="24" customWidth="1"/>
    <col min="3" max="3" width="10.85546875" bestFit="1" customWidth="1"/>
    <col min="4" max="4" width="10.28515625" customWidth="1"/>
    <col min="5" max="5" width="11.140625" customWidth="1"/>
    <col min="6" max="6" width="10.42578125" customWidth="1"/>
    <col min="7" max="7" width="9.5703125" bestFit="1" customWidth="1"/>
    <col min="8" max="8" width="9.42578125" customWidth="1"/>
    <col min="9" max="9" width="7.42578125" bestFit="1" customWidth="1"/>
    <col min="10" max="10" width="9.5703125" bestFit="1" customWidth="1"/>
    <col min="11" max="11" width="8.85546875" bestFit="1" customWidth="1"/>
    <col min="12" max="12" width="10.7109375" customWidth="1"/>
    <col min="13" max="13" width="9.85546875" bestFit="1" customWidth="1"/>
    <col min="14" max="14" width="10.85546875" bestFit="1" customWidth="1"/>
    <col min="15" max="15" width="10.85546875" style="1" bestFit="1" customWidth="1"/>
    <col min="16" max="16" width="9.85546875" bestFit="1" customWidth="1"/>
    <col min="17" max="17" width="10.5703125" bestFit="1" customWidth="1"/>
  </cols>
  <sheetData>
    <row r="1" spans="1:17">
      <c r="A1" s="37" t="s">
        <v>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>
      <c r="A2" s="38" t="s">
        <v>183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s="30" customFormat="1" ht="77.25" customHeight="1">
      <c r="A4" s="27"/>
      <c r="B4" s="28"/>
      <c r="C4" s="29" t="s">
        <v>186</v>
      </c>
      <c r="D4" s="29" t="s">
        <v>187</v>
      </c>
      <c r="E4" s="29" t="s">
        <v>188</v>
      </c>
      <c r="F4" s="29" t="s">
        <v>189</v>
      </c>
      <c r="G4" s="29" t="s">
        <v>194</v>
      </c>
      <c r="H4" s="29" t="s">
        <v>195</v>
      </c>
      <c r="I4" s="29" t="s">
        <v>196</v>
      </c>
      <c r="J4" s="29" t="s">
        <v>190</v>
      </c>
      <c r="K4" s="29" t="s">
        <v>191</v>
      </c>
      <c r="L4" s="29" t="s">
        <v>192</v>
      </c>
      <c r="M4" s="29" t="s">
        <v>90</v>
      </c>
      <c r="N4" s="29" t="s">
        <v>88</v>
      </c>
      <c r="O4" s="29" t="s">
        <v>193</v>
      </c>
    </row>
    <row r="5" spans="1:17" ht="20.100000000000001" customHeight="1">
      <c r="A5" s="19">
        <v>1</v>
      </c>
      <c r="B5" s="23" t="s">
        <v>174</v>
      </c>
      <c r="C5" s="25">
        <v>23779620</v>
      </c>
      <c r="D5" s="25">
        <v>8976865</v>
      </c>
      <c r="E5" s="25">
        <v>2497799</v>
      </c>
      <c r="F5" s="25">
        <v>5403853</v>
      </c>
      <c r="G5" s="25">
        <f>338479</f>
        <v>338479</v>
      </c>
      <c r="H5" s="25">
        <v>138699</v>
      </c>
      <c r="I5" s="25">
        <v>94908</v>
      </c>
      <c r="J5" s="25">
        <v>1203268</v>
      </c>
      <c r="K5" s="25"/>
      <c r="L5" s="25">
        <v>5053434</v>
      </c>
      <c r="M5" s="25">
        <v>1704500</v>
      </c>
      <c r="N5" s="25">
        <f>SUM(C5:M5)</f>
        <v>49191425</v>
      </c>
      <c r="O5" s="25">
        <f>C5+D5+E5+F5+G5+I5+H5+K5</f>
        <v>41230223</v>
      </c>
      <c r="P5" s="18"/>
    </row>
    <row r="6" spans="1:17" ht="20.100000000000001" customHeight="1">
      <c r="A6" s="19">
        <v>2</v>
      </c>
      <c r="B6" s="23" t="s">
        <v>175</v>
      </c>
      <c r="C6" s="25">
        <f>23977307+49946+261810</f>
        <v>24289063</v>
      </c>
      <c r="D6" s="25">
        <v>8907651</v>
      </c>
      <c r="E6" s="25">
        <v>2656254</v>
      </c>
      <c r="F6" s="25">
        <v>4740403</v>
      </c>
      <c r="G6" s="25">
        <v>1477410</v>
      </c>
      <c r="H6" s="25"/>
      <c r="I6" s="25">
        <f>114084</f>
        <v>114084</v>
      </c>
      <c r="J6" s="25">
        <f>1811051</f>
        <v>1811051</v>
      </c>
      <c r="K6" s="25"/>
      <c r="L6" s="25">
        <f>5079419</f>
        <v>5079419</v>
      </c>
      <c r="M6" s="25">
        <v>1770480</v>
      </c>
      <c r="N6" s="25">
        <f t="shared" ref="N6:N15" si="0">SUM(C6:M6)</f>
        <v>50845815</v>
      </c>
      <c r="O6" s="25">
        <f t="shared" ref="O6:O16" si="1">C6+D6+E6+F6+G6+I6+H6+K6</f>
        <v>42184865</v>
      </c>
      <c r="P6" s="18"/>
    </row>
    <row r="7" spans="1:17" ht="20.100000000000001" customHeight="1">
      <c r="A7" s="19">
        <v>3</v>
      </c>
      <c r="B7" s="23" t="s">
        <v>176</v>
      </c>
      <c r="C7" s="25">
        <f>24031430+76361</f>
        <v>24107791</v>
      </c>
      <c r="D7" s="25">
        <f>8896243+140200</f>
        <v>9036443</v>
      </c>
      <c r="E7" s="25">
        <f>2586279-25740</f>
        <v>2560539</v>
      </c>
      <c r="F7" s="25">
        <v>5121862</v>
      </c>
      <c r="G7" s="25">
        <v>627029</v>
      </c>
      <c r="H7" s="25">
        <v>114808</v>
      </c>
      <c r="I7" s="25">
        <v>107692</v>
      </c>
      <c r="J7" s="25"/>
      <c r="K7" s="25"/>
      <c r="L7" s="25">
        <f>5131267+10396</f>
        <v>5141663</v>
      </c>
      <c r="M7" s="25">
        <v>1973620</v>
      </c>
      <c r="N7" s="25">
        <f t="shared" si="0"/>
        <v>48791447</v>
      </c>
      <c r="O7" s="25">
        <f t="shared" si="1"/>
        <v>41676164</v>
      </c>
      <c r="P7" s="18"/>
    </row>
    <row r="8" spans="1:17" ht="20.100000000000001" customHeight="1">
      <c r="A8" s="19">
        <v>4</v>
      </c>
      <c r="B8" s="23" t="s">
        <v>177</v>
      </c>
      <c r="C8" s="25">
        <f>24194801+157020+54544+1021329-552134</f>
        <v>24875560</v>
      </c>
      <c r="D8" s="25">
        <f>9237256-1021329+552134</f>
        <v>8768061</v>
      </c>
      <c r="E8" s="25">
        <f>2565767</f>
        <v>2565767</v>
      </c>
      <c r="F8" s="25">
        <f>4347086+92670</f>
        <v>4439756</v>
      </c>
      <c r="G8" s="25">
        <f>595029</f>
        <v>595029</v>
      </c>
      <c r="H8" s="25">
        <f>165264</f>
        <v>165264</v>
      </c>
      <c r="I8" s="25">
        <f>116408</f>
        <v>116408</v>
      </c>
      <c r="J8" s="25"/>
      <c r="K8" s="25"/>
      <c r="L8" s="25">
        <f>5081073+81480</f>
        <v>5162553</v>
      </c>
      <c r="M8" s="25">
        <f>2163412</f>
        <v>2163412</v>
      </c>
      <c r="N8" s="25">
        <f t="shared" si="0"/>
        <v>48851810</v>
      </c>
      <c r="O8" s="25">
        <f t="shared" si="1"/>
        <v>41525845</v>
      </c>
      <c r="P8" s="18"/>
    </row>
    <row r="9" spans="1:17" ht="20.100000000000001" customHeight="1">
      <c r="A9" s="19">
        <v>5</v>
      </c>
      <c r="B9" s="23" t="s">
        <v>178</v>
      </c>
      <c r="C9" s="25">
        <f>24967983+1284515+46104</f>
        <v>26298602</v>
      </c>
      <c r="D9" s="25">
        <f>523598+8926572</f>
        <v>9450170</v>
      </c>
      <c r="E9" s="25">
        <f>2550088</f>
        <v>2550088</v>
      </c>
      <c r="F9" s="25">
        <f>3767204</f>
        <v>3767204</v>
      </c>
      <c r="G9" s="25">
        <f>56337+111533</f>
        <v>167870</v>
      </c>
      <c r="H9" s="25">
        <f>431610</f>
        <v>431610</v>
      </c>
      <c r="I9" s="25">
        <f>173815</f>
        <v>173815</v>
      </c>
      <c r="J9" s="25"/>
      <c r="K9" s="25"/>
      <c r="L9" s="25">
        <v>5000907</v>
      </c>
      <c r="M9" s="25">
        <f>123916+2021014</f>
        <v>2144930</v>
      </c>
      <c r="N9" s="25">
        <f t="shared" si="0"/>
        <v>49985196</v>
      </c>
      <c r="O9" s="25">
        <f t="shared" si="1"/>
        <v>42839359</v>
      </c>
      <c r="P9" s="18"/>
    </row>
    <row r="10" spans="1:17" ht="20.100000000000001" customHeight="1">
      <c r="A10" s="19">
        <v>6</v>
      </c>
      <c r="B10" s="23" t="s">
        <v>179</v>
      </c>
      <c r="C10" s="25">
        <f>26915862+554586+657051</f>
        <v>28127499</v>
      </c>
      <c r="D10" s="25">
        <f>8662984+1439798-657051</f>
        <v>9445731</v>
      </c>
      <c r="E10" s="25">
        <v>2692804</v>
      </c>
      <c r="F10" s="25">
        <f>3584884</f>
        <v>3584884</v>
      </c>
      <c r="G10" s="25">
        <f>1813472</f>
        <v>1813472</v>
      </c>
      <c r="I10" s="25"/>
      <c r="J10" s="25">
        <f>775273+1857240</f>
        <v>2632513</v>
      </c>
      <c r="K10" s="25"/>
      <c r="L10" s="25">
        <f>4709481+117830</f>
        <v>4827311</v>
      </c>
      <c r="M10" s="25">
        <f>2089179+208162</f>
        <v>2297341</v>
      </c>
      <c r="N10" s="25">
        <f t="shared" si="0"/>
        <v>55421555</v>
      </c>
      <c r="O10" s="25">
        <f>C10+D10+E10+F10+G10+I10+J10+K10</f>
        <v>48296903</v>
      </c>
      <c r="P10" s="18"/>
    </row>
    <row r="11" spans="1:17" ht="20.100000000000001" customHeight="1">
      <c r="A11" s="19">
        <v>7</v>
      </c>
      <c r="B11" s="23" t="s">
        <v>180</v>
      </c>
      <c r="C11" s="25">
        <f>16517325+5301498+6162668+65400</f>
        <v>28046891</v>
      </c>
      <c r="D11" s="25">
        <f>3324291+5776156</f>
        <v>9100447</v>
      </c>
      <c r="E11" s="25">
        <f>794201+1547993</f>
        <v>2342194</v>
      </c>
      <c r="F11" s="25">
        <f>1833241+2699652</f>
        <v>4532893</v>
      </c>
      <c r="G11" s="25">
        <f>1662520</f>
        <v>1662520</v>
      </c>
      <c r="H11" s="25"/>
      <c r="I11" s="25"/>
      <c r="J11" s="25"/>
      <c r="K11" s="25">
        <f>1148029+345380+60983</f>
        <v>1554392</v>
      </c>
      <c r="L11" s="25">
        <f>5366663+521096</f>
        <v>5887759</v>
      </c>
      <c r="M11" s="25">
        <f>974512+294566</f>
        <v>1269078</v>
      </c>
      <c r="N11" s="25">
        <f t="shared" si="0"/>
        <v>54396174</v>
      </c>
      <c r="O11" s="25">
        <f t="shared" si="1"/>
        <v>47239337</v>
      </c>
      <c r="P11" s="18"/>
    </row>
    <row r="12" spans="1:17" ht="20.100000000000001" customHeight="1">
      <c r="A12" s="19">
        <v>8</v>
      </c>
      <c r="B12" s="23" t="s">
        <v>181</v>
      </c>
      <c r="C12" s="25">
        <f>3096987+19819280</f>
        <v>22916267</v>
      </c>
      <c r="D12" s="25">
        <f>4131767+4934610</f>
        <v>9066377</v>
      </c>
      <c r="E12" s="25">
        <f>864309+1521642</f>
        <v>2385951</v>
      </c>
      <c r="F12" s="25">
        <f>3022626+1036134</f>
        <v>4058760</v>
      </c>
      <c r="G12" s="25"/>
      <c r="H12" s="25"/>
      <c r="I12" s="25"/>
      <c r="J12" s="25"/>
      <c r="K12" s="25"/>
      <c r="L12" s="25">
        <f>2952111+2407854</f>
        <v>5359965</v>
      </c>
      <c r="M12" s="25">
        <f>618347+725733</f>
        <v>1344080</v>
      </c>
      <c r="N12" s="25">
        <f t="shared" si="0"/>
        <v>45131400</v>
      </c>
      <c r="O12" s="25">
        <f t="shared" si="1"/>
        <v>38427355</v>
      </c>
      <c r="P12" s="18"/>
    </row>
    <row r="13" spans="1:17" ht="20.100000000000001" customHeight="1">
      <c r="A13" s="19">
        <v>9</v>
      </c>
      <c r="B13" s="23" t="s">
        <v>182</v>
      </c>
      <c r="C13" s="25">
        <f>24089543+15820</f>
        <v>24105363</v>
      </c>
      <c r="D13" s="25">
        <f>518761+8174495</f>
        <v>8693256</v>
      </c>
      <c r="E13" s="25">
        <f>2108548</f>
        <v>2108548</v>
      </c>
      <c r="F13" s="25">
        <f>3707248</f>
        <v>3707248</v>
      </c>
      <c r="G13" s="25">
        <f>344060</f>
        <v>344060</v>
      </c>
      <c r="H13" s="25"/>
      <c r="I13" s="25"/>
      <c r="J13" s="25"/>
      <c r="K13" s="25"/>
      <c r="L13" s="25">
        <f>30555+5125702</f>
        <v>5156257</v>
      </c>
      <c r="M13" s="25">
        <f>64227+1926710</f>
        <v>1990937</v>
      </c>
      <c r="N13" s="25">
        <f t="shared" si="0"/>
        <v>46105669</v>
      </c>
      <c r="O13" s="25">
        <f t="shared" si="1"/>
        <v>38958475</v>
      </c>
    </row>
    <row r="14" spans="1:17" ht="20.100000000000001" customHeight="1">
      <c r="A14" s="19">
        <v>10</v>
      </c>
      <c r="B14" s="23" t="s">
        <v>183</v>
      </c>
      <c r="C14" s="25">
        <f>36228475+174540+31023</f>
        <v>36434038</v>
      </c>
      <c r="D14" s="25">
        <f>12371932+338778</f>
        <v>12710710</v>
      </c>
      <c r="E14" s="25">
        <f>3296974</f>
        <v>3296974</v>
      </c>
      <c r="F14" s="25">
        <v>5617934</v>
      </c>
      <c r="G14" s="25">
        <v>427090</v>
      </c>
      <c r="H14" s="25">
        <f>73912</f>
        <v>73912</v>
      </c>
      <c r="I14" s="25">
        <f>47068</f>
        <v>47068</v>
      </c>
      <c r="J14" s="25"/>
      <c r="K14" s="25">
        <f>571981+200300+140700</f>
        <v>912981</v>
      </c>
      <c r="L14" s="25">
        <f>5934690+244274</f>
        <v>6178964</v>
      </c>
      <c r="M14" s="25">
        <f>2198038</f>
        <v>2198038</v>
      </c>
      <c r="N14" s="25">
        <f t="shared" si="0"/>
        <v>67897709</v>
      </c>
      <c r="O14" s="25">
        <f t="shared" si="1"/>
        <v>59520707</v>
      </c>
    </row>
    <row r="15" spans="1:17" ht="20.100000000000001" customHeight="1">
      <c r="A15" s="19">
        <v>11</v>
      </c>
      <c r="B15" s="23" t="s">
        <v>184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f t="shared" si="0"/>
        <v>0</v>
      </c>
      <c r="O15" s="25">
        <f t="shared" si="1"/>
        <v>0</v>
      </c>
    </row>
    <row r="16" spans="1:17" ht="20.100000000000001" customHeight="1">
      <c r="A16" s="19">
        <v>12</v>
      </c>
      <c r="B16" s="23" t="s">
        <v>185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f t="shared" ref="N16" si="2">SUM(C16:M16)</f>
        <v>0</v>
      </c>
      <c r="O16" s="25">
        <f t="shared" si="1"/>
        <v>0</v>
      </c>
      <c r="Q16" s="18"/>
    </row>
    <row r="17" spans="1:15" ht="20.100000000000001" customHeight="1">
      <c r="A17" s="20"/>
      <c r="B17" s="23"/>
      <c r="C17" s="26">
        <f>SUM(C5:C16)</f>
        <v>262980694</v>
      </c>
      <c r="D17" s="26">
        <f t="shared" ref="D17:M17" si="3">SUM(D5:D16)</f>
        <v>94155711</v>
      </c>
      <c r="E17" s="26">
        <f t="shared" si="3"/>
        <v>25656918</v>
      </c>
      <c r="F17" s="26">
        <f t="shared" si="3"/>
        <v>44974797</v>
      </c>
      <c r="G17" s="26">
        <f t="shared" si="3"/>
        <v>7452959</v>
      </c>
      <c r="H17" s="26">
        <f t="shared" si="3"/>
        <v>924293</v>
      </c>
      <c r="I17" s="26">
        <f t="shared" si="3"/>
        <v>653975</v>
      </c>
      <c r="J17" s="26">
        <f t="shared" si="3"/>
        <v>5646832</v>
      </c>
      <c r="K17" s="26">
        <f t="shared" si="3"/>
        <v>2467373</v>
      </c>
      <c r="L17" s="26">
        <f t="shared" si="3"/>
        <v>52848232</v>
      </c>
      <c r="M17" s="26">
        <f t="shared" si="3"/>
        <v>18856416</v>
      </c>
      <c r="N17" s="26">
        <f>SUM(N5:N16)</f>
        <v>516618200</v>
      </c>
      <c r="O17" s="26">
        <f>SUM(O5:O16)</f>
        <v>441899233</v>
      </c>
    </row>
    <row r="18" spans="1:15">
      <c r="H18" s="4" t="s">
        <v>88</v>
      </c>
      <c r="I18" s="4"/>
      <c r="J18" s="31">
        <f>3960000</f>
        <v>3960000</v>
      </c>
      <c r="K18" s="3"/>
      <c r="L18" s="31">
        <v>67000000</v>
      </c>
      <c r="M18" s="31">
        <f>300000+21900000</f>
        <v>22200000</v>
      </c>
      <c r="N18" s="31">
        <v>652174000</v>
      </c>
      <c r="O18" s="31">
        <f>448400000+110614000</f>
        <v>559014000</v>
      </c>
    </row>
    <row r="19" spans="1:15">
      <c r="C19" s="18"/>
      <c r="H19" s="4" t="s">
        <v>198</v>
      </c>
      <c r="I19" s="4"/>
      <c r="J19" s="31">
        <f>J18-J17</f>
        <v>-1686832</v>
      </c>
      <c r="K19" s="31"/>
      <c r="L19" s="31">
        <f t="shared" ref="L19:O19" si="4">L18-L17</f>
        <v>14151768</v>
      </c>
      <c r="M19" s="31">
        <f t="shared" si="4"/>
        <v>3343584</v>
      </c>
      <c r="N19" s="31">
        <f t="shared" si="4"/>
        <v>135555800</v>
      </c>
      <c r="O19" s="31">
        <f t="shared" si="4"/>
        <v>117114767</v>
      </c>
    </row>
    <row r="20" spans="1:15">
      <c r="L20" s="18"/>
      <c r="M20" s="18"/>
      <c r="N20" s="21"/>
    </row>
    <row r="21" spans="1:15">
      <c r="I21" s="36" t="s">
        <v>197</v>
      </c>
      <c r="J21" s="36"/>
      <c r="K21" s="36"/>
      <c r="L21" s="32">
        <f>L17/L18*100</f>
        <v>78.877958208955221</v>
      </c>
      <c r="M21" s="32">
        <f t="shared" ref="M21:O21" si="5">M17/M18*100</f>
        <v>84.938810810810807</v>
      </c>
      <c r="N21" s="32">
        <f t="shared" si="5"/>
        <v>79.214780104695976</v>
      </c>
      <c r="O21" s="32">
        <f t="shared" si="5"/>
        <v>79.049761365547198</v>
      </c>
    </row>
    <row r="22" spans="1:15">
      <c r="G22" s="22"/>
      <c r="H22" s="22"/>
      <c r="I22" s="22"/>
      <c r="J22" s="22"/>
      <c r="K22" s="22"/>
      <c r="L22" s="22"/>
      <c r="M22" s="22"/>
      <c r="N22" s="22"/>
      <c r="O22" s="22"/>
    </row>
    <row r="23" spans="1:15">
      <c r="C23" s="18"/>
    </row>
    <row r="24" spans="1:15">
      <c r="C24" s="18"/>
    </row>
    <row r="26" spans="1:15">
      <c r="A26" s="36" t="s">
        <v>201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.75">
      <c r="A27" s="34" t="s">
        <v>200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8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32" spans="1:15">
      <c r="C32" s="18"/>
    </row>
    <row r="34" spans="2:5">
      <c r="B34" s="24" t="s">
        <v>202</v>
      </c>
      <c r="C34" s="18">
        <f>C14+G14+H14+I14+K14</f>
        <v>37895089</v>
      </c>
      <c r="E34" s="22">
        <f>C34/C38*100</f>
        <v>63.667068000385143</v>
      </c>
    </row>
    <row r="35" spans="2:5">
      <c r="B35" s="24" t="s">
        <v>203</v>
      </c>
      <c r="C35" s="18">
        <f>D14</f>
        <v>12710710</v>
      </c>
      <c r="E35" s="22">
        <f>C35/C38*100</f>
        <v>21.355105879370686</v>
      </c>
    </row>
    <row r="36" spans="2:5">
      <c r="B36" s="24" t="s">
        <v>204</v>
      </c>
      <c r="C36" s="18">
        <f>E14</f>
        <v>3296974</v>
      </c>
      <c r="E36" s="22">
        <f>C36/C38*100</f>
        <v>5.5392050366606025</v>
      </c>
    </row>
    <row r="37" spans="2:5">
      <c r="B37" s="24" t="s">
        <v>205</v>
      </c>
      <c r="C37" s="18">
        <f>F14</f>
        <v>5617934</v>
      </c>
      <c r="E37" s="22">
        <f>C37/C38*100</f>
        <v>9.438621083583568</v>
      </c>
    </row>
    <row r="38" spans="2:5">
      <c r="C38" s="18">
        <f>SUM(C34:C37)</f>
        <v>59520707</v>
      </c>
      <c r="E38" s="22"/>
    </row>
  </sheetData>
  <mergeCells count="6">
    <mergeCell ref="A27:O27"/>
    <mergeCell ref="A28:O28"/>
    <mergeCell ref="I21:K21"/>
    <mergeCell ref="A1:O1"/>
    <mergeCell ref="A2:O2"/>
    <mergeCell ref="A26:O26"/>
  </mergeCells>
  <pageMargins left="0.24" right="0.16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ԸՆԴՈՒՆՈՒՄ</vt:lpstr>
      <vt:lpstr>ԱԶԱՏՈՒՄ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2019-11-15T08:51:05Z</dcterms:modified>
</cp:coreProperties>
</file>